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5480" windowHeight="10725"/>
  </bookViews>
  <sheets>
    <sheet name="Gynae Comparative Tariffs" sheetId="1" r:id="rId1"/>
  </sheets>
  <externalReferences>
    <externalReference r:id="rId2"/>
  </externalReferences>
  <definedNames>
    <definedName name="PredDLR">[1]Parameters!$C$45</definedName>
    <definedName name="PredOHR">[1]Parameters!$C$38</definedName>
    <definedName name="_xlnm.Print_Area" localSheetId="0">'Gynae Comparative Tariffs'!$A$1:$AD$100</definedName>
    <definedName name="_xlnm.Print_Titles" localSheetId="0">'Gynae Comparative Tariffs'!$A:$E,'Gynae Comparative Tariffs'!$1:$7</definedName>
    <definedName name="VAT">[1]Parameters!$C$20</definedName>
  </definedNames>
  <calcPr calcId="145621"/>
</workbook>
</file>

<file path=xl/calcChain.xml><?xml version="1.0" encoding="utf-8"?>
<calcChain xmlns="http://schemas.openxmlformats.org/spreadsheetml/2006/main">
  <c r="Y27" i="1" l="1"/>
  <c r="Z27" i="1"/>
  <c r="AA27" i="1" s="1"/>
  <c r="X27" i="1"/>
  <c r="W27" i="1"/>
  <c r="Q26" i="1"/>
  <c r="Q25" i="1"/>
  <c r="Q24" i="1"/>
  <c r="Q23" i="1"/>
  <c r="Q22" i="1"/>
  <c r="Q21" i="1"/>
  <c r="O61" i="1"/>
  <c r="O54" i="1"/>
  <c r="O52" i="1"/>
  <c r="M54" i="1"/>
  <c r="M52" i="1"/>
  <c r="L13" i="1"/>
  <c r="L11" i="1"/>
  <c r="N13" i="1"/>
  <c r="N11" i="1"/>
  <c r="E55" i="1"/>
  <c r="E53" i="1"/>
  <c r="F38" i="1"/>
  <c r="F36" i="1"/>
  <c r="F35" i="1"/>
  <c r="F34" i="1"/>
  <c r="F33" i="1"/>
  <c r="F32" i="1"/>
  <c r="F31" i="1"/>
  <c r="F39" i="1"/>
  <c r="F40" i="1"/>
  <c r="F41" i="1"/>
  <c r="F42" i="1"/>
  <c r="F43" i="1"/>
  <c r="F44" i="1"/>
  <c r="F45" i="1"/>
  <c r="F46" i="1"/>
  <c r="F47" i="1"/>
  <c r="F48" i="1"/>
  <c r="F49" i="1"/>
  <c r="F50" i="1"/>
  <c r="F51" i="1"/>
  <c r="F52" i="1"/>
  <c r="F53" i="1"/>
  <c r="F54" i="1"/>
  <c r="F55" i="1"/>
  <c r="F56" i="1"/>
  <c r="F57" i="1"/>
  <c r="F58" i="1"/>
  <c r="F59" i="1"/>
  <c r="F60" i="1"/>
  <c r="F61" i="1"/>
  <c r="F62" i="1"/>
  <c r="F37" i="1"/>
  <c r="G12" i="1"/>
  <c r="G13" i="1"/>
  <c r="G14" i="1"/>
  <c r="S14" i="1" s="1"/>
  <c r="G15" i="1"/>
  <c r="T15" i="1" s="1"/>
  <c r="G16" i="1"/>
  <c r="S16" i="1" s="1"/>
  <c r="G17" i="1"/>
  <c r="G18" i="1"/>
  <c r="S18" i="1" s="1"/>
  <c r="T19" i="1"/>
  <c r="G21" i="1"/>
  <c r="G22" i="1"/>
  <c r="G23" i="1"/>
  <c r="T23" i="1" s="1"/>
  <c r="G24" i="1"/>
  <c r="G25" i="1"/>
  <c r="R25" i="1" s="1"/>
  <c r="G26" i="1"/>
  <c r="G27" i="1"/>
  <c r="T27" i="1" s="1"/>
  <c r="G11" i="1"/>
  <c r="U11" i="1" s="1"/>
  <c r="R32" i="1"/>
  <c r="S32" i="1"/>
  <c r="T32" i="1"/>
  <c r="U32" i="1"/>
  <c r="V32" i="1"/>
  <c r="R33" i="1"/>
  <c r="S33" i="1"/>
  <c r="T33" i="1"/>
  <c r="U33" i="1"/>
  <c r="V33" i="1"/>
  <c r="R34" i="1"/>
  <c r="S34" i="1"/>
  <c r="T34" i="1"/>
  <c r="U34" i="1"/>
  <c r="V34" i="1"/>
  <c r="R35" i="1"/>
  <c r="S35" i="1"/>
  <c r="T35" i="1"/>
  <c r="U35" i="1"/>
  <c r="V35" i="1"/>
  <c r="R36" i="1"/>
  <c r="S36" i="1"/>
  <c r="T36" i="1"/>
  <c r="U36" i="1"/>
  <c r="V36" i="1"/>
  <c r="R37" i="1"/>
  <c r="S37" i="1"/>
  <c r="T37" i="1"/>
  <c r="U37" i="1"/>
  <c r="V37" i="1"/>
  <c r="R38" i="1"/>
  <c r="S38" i="1"/>
  <c r="T38" i="1"/>
  <c r="U38" i="1"/>
  <c r="V38" i="1"/>
  <c r="R39" i="1"/>
  <c r="S39" i="1"/>
  <c r="T39" i="1"/>
  <c r="U39" i="1"/>
  <c r="V39" i="1"/>
  <c r="R40" i="1"/>
  <c r="S40" i="1"/>
  <c r="T40" i="1"/>
  <c r="U40" i="1"/>
  <c r="V40" i="1"/>
  <c r="R41" i="1"/>
  <c r="S41" i="1"/>
  <c r="T41" i="1"/>
  <c r="U41" i="1"/>
  <c r="V41" i="1"/>
  <c r="R42" i="1"/>
  <c r="S42" i="1"/>
  <c r="T42" i="1"/>
  <c r="U42" i="1"/>
  <c r="V42" i="1"/>
  <c r="R43" i="1"/>
  <c r="S43" i="1"/>
  <c r="T43" i="1"/>
  <c r="U43" i="1"/>
  <c r="V43" i="1"/>
  <c r="R44" i="1"/>
  <c r="S44" i="1"/>
  <c r="T44" i="1"/>
  <c r="U44" i="1"/>
  <c r="V44" i="1"/>
  <c r="R45" i="1"/>
  <c r="S45" i="1"/>
  <c r="T45" i="1"/>
  <c r="U45" i="1"/>
  <c r="V45" i="1"/>
  <c r="R46" i="1"/>
  <c r="S46" i="1"/>
  <c r="T46" i="1"/>
  <c r="U46" i="1"/>
  <c r="V46" i="1"/>
  <c r="R47" i="1"/>
  <c r="S47" i="1"/>
  <c r="T47" i="1"/>
  <c r="U47" i="1"/>
  <c r="V47" i="1"/>
  <c r="R48" i="1"/>
  <c r="S48" i="1"/>
  <c r="T48" i="1"/>
  <c r="U48" i="1"/>
  <c r="V48" i="1"/>
  <c r="R49" i="1"/>
  <c r="S49" i="1"/>
  <c r="T49" i="1"/>
  <c r="U49" i="1"/>
  <c r="V49" i="1"/>
  <c r="R50" i="1"/>
  <c r="S50" i="1"/>
  <c r="T50" i="1"/>
  <c r="U50" i="1"/>
  <c r="V50" i="1"/>
  <c r="R51" i="1"/>
  <c r="S51" i="1"/>
  <c r="T51" i="1"/>
  <c r="U51" i="1"/>
  <c r="V51" i="1"/>
  <c r="R52" i="1"/>
  <c r="S52" i="1"/>
  <c r="T52" i="1"/>
  <c r="U52" i="1"/>
  <c r="V52" i="1"/>
  <c r="R53" i="1"/>
  <c r="S53" i="1"/>
  <c r="T53" i="1"/>
  <c r="U53" i="1"/>
  <c r="V53" i="1"/>
  <c r="R54" i="1"/>
  <c r="S54" i="1"/>
  <c r="T54" i="1"/>
  <c r="U54" i="1"/>
  <c r="V54" i="1"/>
  <c r="R55" i="1"/>
  <c r="S55" i="1"/>
  <c r="T55" i="1"/>
  <c r="U55" i="1"/>
  <c r="V55" i="1"/>
  <c r="R56" i="1"/>
  <c r="S56" i="1"/>
  <c r="T56" i="1"/>
  <c r="U56" i="1"/>
  <c r="V56" i="1"/>
  <c r="R57" i="1"/>
  <c r="S57" i="1"/>
  <c r="T57" i="1"/>
  <c r="U57" i="1"/>
  <c r="V57" i="1"/>
  <c r="R58" i="1"/>
  <c r="S58" i="1"/>
  <c r="T58" i="1"/>
  <c r="U58" i="1"/>
  <c r="V58" i="1"/>
  <c r="R59" i="1"/>
  <c r="S59" i="1"/>
  <c r="T59" i="1"/>
  <c r="U59" i="1"/>
  <c r="V59" i="1"/>
  <c r="R60" i="1"/>
  <c r="S60" i="1"/>
  <c r="T60" i="1"/>
  <c r="U60" i="1"/>
  <c r="V60" i="1"/>
  <c r="R61" i="1"/>
  <c r="S61" i="1"/>
  <c r="T61" i="1"/>
  <c r="U61" i="1"/>
  <c r="V61" i="1"/>
  <c r="R62" i="1"/>
  <c r="S62" i="1"/>
  <c r="T62" i="1"/>
  <c r="U62" i="1"/>
  <c r="V62" i="1"/>
  <c r="V31" i="1"/>
  <c r="U31" i="1"/>
  <c r="T31" i="1"/>
  <c r="S31" i="1"/>
  <c r="R31" i="1"/>
  <c r="R12" i="1"/>
  <c r="S12" i="1"/>
  <c r="T12" i="1"/>
  <c r="U12" i="1"/>
  <c r="V12" i="1"/>
  <c r="R13" i="1"/>
  <c r="S13" i="1"/>
  <c r="T13" i="1"/>
  <c r="U13" i="1"/>
  <c r="V13" i="1"/>
  <c r="R14" i="1"/>
  <c r="T14" i="1"/>
  <c r="V14" i="1"/>
  <c r="S15" i="1"/>
  <c r="R16" i="1"/>
  <c r="T16" i="1"/>
  <c r="V16" i="1"/>
  <c r="R17" i="1"/>
  <c r="S17" i="1"/>
  <c r="T17" i="1"/>
  <c r="U17" i="1"/>
  <c r="V17" i="1"/>
  <c r="R18" i="1"/>
  <c r="T18" i="1"/>
  <c r="V18" i="1"/>
  <c r="S19" i="1"/>
  <c r="R20" i="1"/>
  <c r="S20" i="1"/>
  <c r="T20" i="1"/>
  <c r="U20" i="1"/>
  <c r="V20" i="1"/>
  <c r="R21" i="1"/>
  <c r="S21" i="1"/>
  <c r="T21" i="1"/>
  <c r="U21" i="1"/>
  <c r="V21" i="1"/>
  <c r="R22" i="1"/>
  <c r="S22" i="1"/>
  <c r="T22" i="1"/>
  <c r="U22" i="1"/>
  <c r="V22" i="1"/>
  <c r="S23" i="1"/>
  <c r="R24" i="1"/>
  <c r="S24" i="1"/>
  <c r="T24" i="1"/>
  <c r="U24" i="1"/>
  <c r="V24" i="1"/>
  <c r="S25" i="1"/>
  <c r="U25" i="1"/>
  <c r="R26" i="1"/>
  <c r="S26" i="1"/>
  <c r="T26" i="1"/>
  <c r="U26" i="1"/>
  <c r="V26" i="1"/>
  <c r="AC36" i="1"/>
  <c r="AC35" i="1"/>
  <c r="AC34" i="1"/>
  <c r="AC33" i="1"/>
  <c r="AC32" i="1"/>
  <c r="AC31" i="1"/>
  <c r="AC20" i="1"/>
  <c r="AC19" i="1"/>
  <c r="S27" i="1" l="1"/>
  <c r="T25" i="1"/>
  <c r="V25" i="1"/>
  <c r="U18" i="1"/>
  <c r="U16" i="1"/>
  <c r="U14" i="1"/>
  <c r="V27" i="1"/>
  <c r="R27" i="1"/>
  <c r="V23" i="1"/>
  <c r="R23" i="1"/>
  <c r="V19" i="1"/>
  <c r="R19" i="1"/>
  <c r="V15" i="1"/>
  <c r="R15" i="1"/>
  <c r="U27" i="1"/>
  <c r="U23" i="1"/>
  <c r="U19" i="1"/>
  <c r="U15" i="1"/>
  <c r="R11" i="1"/>
  <c r="S11" i="1"/>
  <c r="T11" i="1"/>
  <c r="V11" i="1"/>
  <c r="D55" i="1"/>
  <c r="D53" i="1"/>
  <c r="N52" i="1" l="1"/>
  <c r="N38" i="1"/>
  <c r="N39" i="1"/>
  <c r="N40" i="1"/>
  <c r="N41" i="1"/>
  <c r="N42" i="1"/>
  <c r="N43" i="1"/>
  <c r="N44" i="1"/>
  <c r="N45" i="1"/>
  <c r="N46" i="1"/>
  <c r="N47" i="1"/>
  <c r="N48" i="1"/>
  <c r="N49" i="1"/>
  <c r="N50" i="1"/>
  <c r="N51" i="1"/>
  <c r="N54" i="1"/>
  <c r="N56" i="1"/>
  <c r="N57" i="1"/>
  <c r="N58" i="1"/>
  <c r="N59" i="1"/>
  <c r="N60" i="1"/>
  <c r="N61" i="1"/>
  <c r="N62" i="1"/>
  <c r="N37" i="1"/>
  <c r="O27" i="1" l="1"/>
  <c r="O26" i="1"/>
  <c r="O25" i="1"/>
  <c r="O24" i="1"/>
  <c r="O23" i="1"/>
  <c r="O22" i="1"/>
  <c r="O21" i="1"/>
  <c r="O18" i="1"/>
  <c r="O17" i="1"/>
  <c r="O16" i="1"/>
  <c r="O15" i="1"/>
  <c r="O14" i="1"/>
  <c r="O13" i="1"/>
  <c r="O12" i="1"/>
  <c r="O11" i="1"/>
  <c r="M12" i="1"/>
  <c r="M13" i="1"/>
  <c r="M14" i="1"/>
  <c r="M15" i="1"/>
  <c r="M16" i="1"/>
  <c r="M17" i="1"/>
  <c r="M18" i="1"/>
  <c r="M21" i="1"/>
  <c r="M22" i="1"/>
  <c r="M23" i="1"/>
  <c r="M24" i="1"/>
  <c r="M25" i="1"/>
  <c r="M26" i="1"/>
  <c r="M27" i="1"/>
  <c r="M11" i="1"/>
  <c r="L52" i="1" l="1"/>
  <c r="J38" i="1" l="1"/>
  <c r="AC38" i="1" s="1"/>
  <c r="J39" i="1"/>
  <c r="AC39" i="1" s="1"/>
  <c r="J40" i="1"/>
  <c r="AC40" i="1" s="1"/>
  <c r="J41" i="1"/>
  <c r="AC41" i="1" s="1"/>
  <c r="J42" i="1"/>
  <c r="AC42" i="1" s="1"/>
  <c r="J43" i="1"/>
  <c r="AC43" i="1" s="1"/>
  <c r="J44" i="1"/>
  <c r="AC44" i="1" s="1"/>
  <c r="J45" i="1"/>
  <c r="AC45" i="1" s="1"/>
  <c r="J46" i="1"/>
  <c r="AC46" i="1" s="1"/>
  <c r="J47" i="1"/>
  <c r="AC47" i="1" s="1"/>
  <c r="J48" i="1"/>
  <c r="AC48" i="1" s="1"/>
  <c r="J49" i="1"/>
  <c r="AC49" i="1" s="1"/>
  <c r="J50" i="1"/>
  <c r="AC50" i="1" s="1"/>
  <c r="J51" i="1"/>
  <c r="AC51" i="1" s="1"/>
  <c r="J52" i="1"/>
  <c r="AC52" i="1" s="1"/>
  <c r="J54" i="1"/>
  <c r="AC54" i="1" s="1"/>
  <c r="J56" i="1"/>
  <c r="AC56" i="1" s="1"/>
  <c r="J57" i="1"/>
  <c r="AC57" i="1" s="1"/>
  <c r="J58" i="1"/>
  <c r="AC58" i="1" s="1"/>
  <c r="J59" i="1"/>
  <c r="AC59" i="1" s="1"/>
  <c r="J60" i="1"/>
  <c r="AC60" i="1" s="1"/>
  <c r="J61" i="1"/>
  <c r="AC61" i="1" s="1"/>
  <c r="J62" i="1"/>
  <c r="AC62" i="1" s="1"/>
  <c r="J37" i="1"/>
  <c r="AC37" i="1" s="1"/>
  <c r="P37" i="1"/>
  <c r="J12" i="1"/>
  <c r="AC12" i="1" s="1"/>
  <c r="J13" i="1"/>
  <c r="AC13" i="1" s="1"/>
  <c r="J14" i="1"/>
  <c r="AC14" i="1" s="1"/>
  <c r="J15" i="1"/>
  <c r="AC15" i="1" s="1"/>
  <c r="J16" i="1"/>
  <c r="AC16" i="1" s="1"/>
  <c r="J17" i="1"/>
  <c r="AC17" i="1" s="1"/>
  <c r="J18" i="1"/>
  <c r="AC18" i="1" s="1"/>
  <c r="J19" i="1"/>
  <c r="J20" i="1"/>
  <c r="J21" i="1"/>
  <c r="AC21" i="1" s="1"/>
  <c r="J22" i="1"/>
  <c r="AC22" i="1" s="1"/>
  <c r="J23" i="1"/>
  <c r="AC23" i="1" s="1"/>
  <c r="J24" i="1"/>
  <c r="AC24" i="1" s="1"/>
  <c r="J25" i="1"/>
  <c r="AC25" i="1" s="1"/>
  <c r="J26" i="1"/>
  <c r="AC26" i="1" s="1"/>
  <c r="J27" i="1"/>
  <c r="AC27" i="1" s="1"/>
  <c r="J11" i="1"/>
  <c r="AC11" i="1" s="1"/>
  <c r="P36" i="1"/>
  <c r="P35" i="1"/>
  <c r="P34" i="1"/>
  <c r="P33" i="1"/>
  <c r="P32" i="1"/>
  <c r="P31" i="1"/>
  <c r="P12" i="1"/>
  <c r="P13" i="1"/>
  <c r="P14" i="1"/>
  <c r="P15" i="1"/>
  <c r="P16" i="1"/>
  <c r="P17" i="1"/>
  <c r="P18" i="1"/>
  <c r="P19" i="1"/>
  <c r="P20" i="1"/>
  <c r="P21" i="1"/>
  <c r="P22" i="1"/>
  <c r="P23" i="1"/>
  <c r="P24" i="1"/>
  <c r="P25" i="1"/>
  <c r="P26" i="1"/>
  <c r="P27" i="1"/>
  <c r="AB26" i="1" l="1"/>
  <c r="AD26" i="1"/>
  <c r="AB24" i="1"/>
  <c r="AD24" i="1"/>
  <c r="AB16" i="1"/>
  <c r="AD16" i="1"/>
  <c r="AD25" i="1"/>
  <c r="AB25" i="1"/>
  <c r="AB23" i="1"/>
  <c r="AD23" i="1"/>
  <c r="AB22" i="1"/>
  <c r="AD22" i="1"/>
  <c r="AD21" i="1"/>
  <c r="AB21" i="1"/>
  <c r="AB18" i="1"/>
  <c r="AD18" i="1"/>
  <c r="AB20" i="1"/>
  <c r="AD20" i="1"/>
  <c r="AB17" i="1"/>
  <c r="AD17" i="1"/>
  <c r="AB27" i="1"/>
  <c r="AD27" i="1"/>
  <c r="AB19" i="1"/>
  <c r="AD19" i="1"/>
  <c r="AB32" i="1"/>
  <c r="AD32" i="1"/>
  <c r="AB33" i="1"/>
  <c r="AD33" i="1"/>
  <c r="AB34" i="1"/>
  <c r="AD34" i="1"/>
  <c r="AB35" i="1"/>
  <c r="AD35" i="1"/>
  <c r="AB36" i="1"/>
  <c r="AD36" i="1"/>
  <c r="AB37" i="1"/>
  <c r="AD37" i="1"/>
  <c r="AB38" i="1"/>
  <c r="AD38" i="1"/>
  <c r="AB39" i="1"/>
  <c r="AD39" i="1"/>
  <c r="AB40" i="1"/>
  <c r="AD40" i="1"/>
  <c r="AB41" i="1"/>
  <c r="AD41" i="1"/>
  <c r="AB42" i="1"/>
  <c r="AD42" i="1"/>
  <c r="AB43" i="1"/>
  <c r="AD43" i="1"/>
  <c r="AB44" i="1"/>
  <c r="AD44" i="1"/>
  <c r="AB45" i="1"/>
  <c r="AD45" i="1"/>
  <c r="AB46" i="1"/>
  <c r="AD46" i="1"/>
  <c r="AB47" i="1"/>
  <c r="AD47" i="1"/>
  <c r="AB48" i="1"/>
  <c r="AD48" i="1"/>
  <c r="AB49" i="1"/>
  <c r="AD49" i="1"/>
  <c r="AB50" i="1"/>
  <c r="AD50" i="1"/>
  <c r="AB51" i="1"/>
  <c r="AD51" i="1"/>
  <c r="AB52" i="1"/>
  <c r="AD52" i="1"/>
  <c r="AB54" i="1"/>
  <c r="AD54" i="1"/>
  <c r="AB56" i="1"/>
  <c r="AD56" i="1"/>
  <c r="AB57" i="1"/>
  <c r="AD57" i="1"/>
  <c r="AB58" i="1"/>
  <c r="AD58" i="1"/>
  <c r="AB59" i="1"/>
  <c r="AD59" i="1"/>
  <c r="AB60" i="1"/>
  <c r="AD60" i="1"/>
  <c r="AB61" i="1"/>
  <c r="AD61" i="1"/>
  <c r="AB62" i="1"/>
  <c r="AD62" i="1"/>
  <c r="AD31" i="1"/>
  <c r="AB31" i="1"/>
  <c r="AB12" i="1"/>
  <c r="AD12" i="1"/>
  <c r="AB13" i="1"/>
  <c r="AD13" i="1"/>
  <c r="AB14" i="1"/>
  <c r="AD14" i="1"/>
  <c r="AB15" i="1"/>
  <c r="AD15" i="1"/>
  <c r="AD11" i="1"/>
  <c r="AB11" i="1"/>
  <c r="Z19" i="1"/>
  <c r="AA19" i="1"/>
  <c r="Z20" i="1"/>
  <c r="AA20" i="1"/>
  <c r="E57" i="1"/>
  <c r="D57" i="1" s="1"/>
  <c r="E58" i="1"/>
  <c r="D58" i="1" s="1"/>
  <c r="E59" i="1"/>
  <c r="D59" i="1" s="1"/>
  <c r="E60" i="1"/>
  <c r="D60" i="1" s="1"/>
  <c r="E61" i="1"/>
  <c r="D61" i="1" s="1"/>
  <c r="E62" i="1"/>
  <c r="D62" i="1" s="1"/>
  <c r="E56" i="1"/>
  <c r="D56" i="1" s="1"/>
  <c r="H56" i="1"/>
  <c r="H58" i="1"/>
  <c r="H59" i="1"/>
  <c r="H60" i="1"/>
  <c r="H38" i="1"/>
  <c r="H39" i="1"/>
  <c r="H40" i="1"/>
  <c r="H41" i="1"/>
  <c r="H42" i="1"/>
  <c r="H43" i="1"/>
  <c r="H44" i="1"/>
  <c r="H45" i="1"/>
  <c r="H46" i="1"/>
  <c r="H47" i="1"/>
  <c r="H48" i="1"/>
  <c r="H49" i="1"/>
  <c r="H50" i="1"/>
  <c r="H51" i="1"/>
  <c r="H52" i="1"/>
  <c r="H54" i="1"/>
  <c r="I12" i="1"/>
  <c r="Y12" i="1" s="1"/>
  <c r="I13" i="1"/>
  <c r="Y13" i="1" s="1"/>
  <c r="I14" i="1"/>
  <c r="X14" i="1" s="1"/>
  <c r="I15" i="1"/>
  <c r="AA15" i="1" s="1"/>
  <c r="I24" i="1"/>
  <c r="Z24" i="1" s="1"/>
  <c r="I25" i="1"/>
  <c r="Y25" i="1" s="1"/>
  <c r="I26" i="1"/>
  <c r="X26" i="1" s="1"/>
  <c r="I16" i="1"/>
  <c r="Z16" i="1" s="1"/>
  <c r="I17" i="1"/>
  <c r="X17" i="1" s="1"/>
  <c r="I18" i="1"/>
  <c r="Z18" i="1" s="1"/>
  <c r="I21" i="1"/>
  <c r="AA21" i="1" s="1"/>
  <c r="I22" i="1"/>
  <c r="Y22" i="1" s="1"/>
  <c r="I23" i="1"/>
  <c r="Z23" i="1" s="1"/>
  <c r="I27" i="1"/>
  <c r="I11" i="1"/>
  <c r="Y11" i="1" s="1"/>
  <c r="W32" i="1"/>
  <c r="X32" i="1"/>
  <c r="Y32" i="1"/>
  <c r="Z32" i="1"/>
  <c r="AA32" i="1"/>
  <c r="W33" i="1"/>
  <c r="X33" i="1"/>
  <c r="Y33" i="1"/>
  <c r="Z33" i="1"/>
  <c r="AA33" i="1"/>
  <c r="W34" i="1"/>
  <c r="X34" i="1"/>
  <c r="Y34" i="1"/>
  <c r="Z34" i="1"/>
  <c r="AA34" i="1"/>
  <c r="W35" i="1"/>
  <c r="X35" i="1"/>
  <c r="Y35" i="1"/>
  <c r="Z35" i="1"/>
  <c r="AA35" i="1"/>
  <c r="W36" i="1"/>
  <c r="X36" i="1"/>
  <c r="Y36" i="1"/>
  <c r="Z36" i="1"/>
  <c r="AA36" i="1"/>
  <c r="W37" i="1"/>
  <c r="X37" i="1"/>
  <c r="Y37" i="1"/>
  <c r="Z37" i="1"/>
  <c r="AA37" i="1"/>
  <c r="W38" i="1"/>
  <c r="X38" i="1"/>
  <c r="Y38" i="1"/>
  <c r="Z38" i="1"/>
  <c r="AA38" i="1"/>
  <c r="W39" i="1"/>
  <c r="X39" i="1"/>
  <c r="Y39" i="1"/>
  <c r="Z39" i="1"/>
  <c r="AA39" i="1"/>
  <c r="W40" i="1"/>
  <c r="X40" i="1"/>
  <c r="Y40" i="1"/>
  <c r="Z40" i="1"/>
  <c r="AA40" i="1"/>
  <c r="W41" i="1"/>
  <c r="X41" i="1"/>
  <c r="Y41" i="1"/>
  <c r="Z41" i="1"/>
  <c r="AA41" i="1"/>
  <c r="W42" i="1"/>
  <c r="X42" i="1"/>
  <c r="Y42" i="1"/>
  <c r="Z42" i="1"/>
  <c r="AA42" i="1"/>
  <c r="W43" i="1"/>
  <c r="X43" i="1"/>
  <c r="Y43" i="1"/>
  <c r="Z43" i="1"/>
  <c r="AA43" i="1"/>
  <c r="W44" i="1"/>
  <c r="X44" i="1"/>
  <c r="Y44" i="1"/>
  <c r="Z44" i="1"/>
  <c r="AA44" i="1"/>
  <c r="W45" i="1"/>
  <c r="X45" i="1"/>
  <c r="Y45" i="1"/>
  <c r="Z45" i="1"/>
  <c r="AA45" i="1"/>
  <c r="W46" i="1"/>
  <c r="X46" i="1"/>
  <c r="Y46" i="1"/>
  <c r="Z46" i="1"/>
  <c r="AA46" i="1"/>
  <c r="W47" i="1"/>
  <c r="X47" i="1"/>
  <c r="Y47" i="1"/>
  <c r="Z47" i="1"/>
  <c r="AA47" i="1"/>
  <c r="W48" i="1"/>
  <c r="X48" i="1"/>
  <c r="Y48" i="1"/>
  <c r="Z48" i="1"/>
  <c r="AA48" i="1"/>
  <c r="W49" i="1"/>
  <c r="X49" i="1"/>
  <c r="Y49" i="1"/>
  <c r="Z49" i="1"/>
  <c r="AA49" i="1"/>
  <c r="W50" i="1"/>
  <c r="X50" i="1"/>
  <c r="Y50" i="1"/>
  <c r="Z50" i="1"/>
  <c r="AA50" i="1"/>
  <c r="W51" i="1"/>
  <c r="X51" i="1"/>
  <c r="Y51" i="1"/>
  <c r="Z51" i="1"/>
  <c r="AA51" i="1"/>
  <c r="W52" i="1"/>
  <c r="X52" i="1"/>
  <c r="Y52" i="1"/>
  <c r="Z52" i="1"/>
  <c r="AA52" i="1"/>
  <c r="W54" i="1"/>
  <c r="X54" i="1"/>
  <c r="Y54" i="1"/>
  <c r="Z54" i="1"/>
  <c r="AA54" i="1"/>
  <c r="W56" i="1"/>
  <c r="X56" i="1"/>
  <c r="Y56" i="1"/>
  <c r="Z56" i="1"/>
  <c r="AA56" i="1"/>
  <c r="W57" i="1"/>
  <c r="X57" i="1"/>
  <c r="Y57" i="1"/>
  <c r="Z57" i="1"/>
  <c r="AA57" i="1"/>
  <c r="W58" i="1"/>
  <c r="X58" i="1"/>
  <c r="Y58" i="1"/>
  <c r="Z58" i="1"/>
  <c r="AA58" i="1"/>
  <c r="W59" i="1"/>
  <c r="X59" i="1"/>
  <c r="Y59" i="1"/>
  <c r="Z59" i="1"/>
  <c r="AA59" i="1"/>
  <c r="W60" i="1"/>
  <c r="X60" i="1"/>
  <c r="Y60" i="1"/>
  <c r="Z60" i="1"/>
  <c r="AA60" i="1"/>
  <c r="W61" i="1"/>
  <c r="X61" i="1"/>
  <c r="Y61" i="1"/>
  <c r="Z61" i="1"/>
  <c r="AA61" i="1"/>
  <c r="W62" i="1"/>
  <c r="X62" i="1"/>
  <c r="Y62" i="1"/>
  <c r="Z62" i="1"/>
  <c r="AA62" i="1"/>
  <c r="AA31" i="1"/>
  <c r="Z31" i="1"/>
  <c r="Y31" i="1"/>
  <c r="X31" i="1"/>
  <c r="W31" i="1"/>
  <c r="X19" i="1"/>
  <c r="Y19" i="1"/>
  <c r="X20" i="1"/>
  <c r="Y20" i="1"/>
  <c r="W19" i="1"/>
  <c r="W20" i="1"/>
  <c r="H62" i="1"/>
  <c r="H61" i="1"/>
  <c r="H57" i="1"/>
  <c r="H37" i="1"/>
  <c r="H36" i="1"/>
  <c r="H35" i="1"/>
  <c r="H34" i="1"/>
  <c r="H33" i="1"/>
  <c r="H32" i="1"/>
  <c r="H31" i="1"/>
  <c r="D12" i="1"/>
  <c r="D13" i="1"/>
  <c r="D14" i="1"/>
  <c r="D15" i="1"/>
  <c r="D24" i="1"/>
  <c r="D25" i="1"/>
  <c r="D26" i="1"/>
  <c r="D16" i="1"/>
  <c r="D17" i="1"/>
  <c r="D18" i="1"/>
  <c r="D19" i="1"/>
  <c r="D20" i="1"/>
  <c r="D21" i="1"/>
  <c r="D22" i="1"/>
  <c r="D23" i="1"/>
  <c r="D27" i="1"/>
  <c r="D31" i="1"/>
  <c r="D32" i="1"/>
  <c r="D33" i="1"/>
  <c r="D34" i="1"/>
  <c r="D35" i="1"/>
  <c r="D36" i="1"/>
  <c r="D37" i="1"/>
  <c r="D38" i="1"/>
  <c r="D39" i="1"/>
  <c r="D40" i="1"/>
  <c r="D41" i="1"/>
  <c r="D42" i="1"/>
  <c r="D43" i="1"/>
  <c r="D44" i="1"/>
  <c r="D45" i="1"/>
  <c r="D46" i="1"/>
  <c r="D47" i="1"/>
  <c r="D48" i="1"/>
  <c r="D49" i="1"/>
  <c r="D50" i="1"/>
  <c r="D51" i="1"/>
  <c r="D11" i="1"/>
  <c r="L38" i="1"/>
  <c r="L39" i="1"/>
  <c r="L40" i="1"/>
  <c r="L41" i="1"/>
  <c r="L42" i="1"/>
  <c r="L43" i="1"/>
  <c r="L44" i="1"/>
  <c r="L45" i="1"/>
  <c r="L46" i="1"/>
  <c r="L47" i="1"/>
  <c r="L48" i="1"/>
  <c r="L49" i="1"/>
  <c r="L50" i="1"/>
  <c r="L51" i="1"/>
  <c r="L54" i="1"/>
  <c r="L56" i="1"/>
  <c r="L57" i="1"/>
  <c r="L58" i="1"/>
  <c r="L59" i="1"/>
  <c r="L60" i="1"/>
  <c r="L61" i="1"/>
  <c r="L62" i="1"/>
  <c r="L37" i="1"/>
  <c r="AA13" i="1" l="1"/>
  <c r="AA17" i="1"/>
  <c r="Z25" i="1"/>
  <c r="AA11" i="1"/>
  <c r="Z11" i="1"/>
  <c r="W11" i="1"/>
  <c r="Z26" i="1"/>
  <c r="X11" i="1"/>
  <c r="W13" i="1"/>
  <c r="AA26" i="1"/>
  <c r="AA18" i="1"/>
  <c r="W18" i="1"/>
  <c r="X18" i="1"/>
  <c r="W15" i="1"/>
  <c r="X15" i="1"/>
  <c r="Y15" i="1"/>
  <c r="W14" i="1"/>
  <c r="Z14" i="1"/>
  <c r="AA14" i="1"/>
  <c r="Y14" i="1"/>
  <c r="X13" i="1"/>
  <c r="W12" i="1"/>
  <c r="Z12" i="1"/>
  <c r="AA25" i="1"/>
  <c r="W22" i="1"/>
  <c r="W23" i="1"/>
  <c r="Y26" i="1"/>
  <c r="Z17" i="1"/>
  <c r="Y23" i="1"/>
  <c r="Z15" i="1"/>
  <c r="X25" i="1"/>
  <c r="AA23" i="1"/>
  <c r="Y18" i="1"/>
  <c r="AA12" i="1"/>
  <c r="AA24" i="1"/>
  <c r="AA16" i="1"/>
  <c r="Y21" i="1"/>
  <c r="X16" i="1"/>
  <c r="Y24" i="1"/>
  <c r="X12" i="1"/>
  <c r="AA22" i="1"/>
  <c r="W16" i="1"/>
  <c r="Z21" i="1"/>
  <c r="Y16" i="1"/>
  <c r="W21" i="1"/>
  <c r="Z22" i="1"/>
  <c r="Y17" i="1"/>
  <c r="Z13" i="1"/>
  <c r="X24" i="1"/>
  <c r="P11" i="1" l="1"/>
  <c r="P45" i="1"/>
  <c r="P48" i="1"/>
  <c r="P40" i="1"/>
  <c r="P44" i="1"/>
  <c r="P46" i="1"/>
  <c r="P41" i="1"/>
  <c r="P56" i="1"/>
  <c r="P52" i="1"/>
  <c r="P39" i="1"/>
  <c r="P42" i="1"/>
  <c r="P50" i="1"/>
  <c r="P51" i="1"/>
  <c r="P62" i="1"/>
  <c r="P47" i="1"/>
  <c r="P38" i="1"/>
  <c r="P59" i="1"/>
  <c r="P57" i="1"/>
  <c r="P61" i="1"/>
  <c r="P54" i="1"/>
  <c r="P58" i="1"/>
  <c r="P60" i="1"/>
  <c r="P49" i="1"/>
  <c r="P43" i="1"/>
</calcChain>
</file>

<file path=xl/sharedStrings.xml><?xml version="1.0" encoding="utf-8"?>
<sst xmlns="http://schemas.openxmlformats.org/spreadsheetml/2006/main" count="188" uniqueCount="154">
  <si>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</si>
  <si>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</si>
  <si>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</si>
  <si>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</si>
  <si>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</si>
  <si>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</si>
  <si>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</si>
  <si>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</si>
  <si>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</si>
  <si>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</si>
  <si>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</si>
  <si>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</si>
  <si>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</si>
  <si>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</si>
  <si>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</si>
  <si>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</si>
  <si>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</si>
  <si>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0107</t>
  </si>
  <si>
    <t>0113</t>
  </si>
  <si>
    <t>0190</t>
  </si>
  <si>
    <t>0191</t>
  </si>
  <si>
    <t>0192</t>
  </si>
  <si>
    <t>0148</t>
  </si>
  <si>
    <t>0149</t>
  </si>
  <si>
    <t>0173</t>
  </si>
  <si>
    <t>0174</t>
  </si>
  <si>
    <t>0175</t>
  </si>
  <si>
    <t>Newborn Attendance -Visit in Ward</t>
  </si>
  <si>
    <t>Hospital follow-up visit</t>
  </si>
  <si>
    <t>Newborn Attendance - Emergency at all hours</t>
  </si>
  <si>
    <t>Elective after-hours services(+50%)</t>
  </si>
  <si>
    <t>Emergency after-hours services(+25%)</t>
  </si>
  <si>
    <t>Procedures</t>
  </si>
  <si>
    <t>0008</t>
  </si>
  <si>
    <t>Specialist surgeon assistant</t>
  </si>
  <si>
    <t>0009</t>
  </si>
  <si>
    <t>Assistant</t>
  </si>
  <si>
    <t>0011</t>
  </si>
  <si>
    <t>Emergency after-hours procedures</t>
  </si>
  <si>
    <t>0018</t>
  </si>
  <si>
    <t>Surgical modifier for persons with BMI of 35&gt;</t>
  </si>
  <si>
    <t>0084</t>
  </si>
  <si>
    <t>Film costs</t>
  </si>
  <si>
    <t>0201</t>
  </si>
  <si>
    <t>Cost of Material in treatment</t>
  </si>
  <si>
    <t>2343</t>
  </si>
  <si>
    <t>Vaginal hysterectomy: Without repair</t>
  </si>
  <si>
    <t>2345</t>
  </si>
  <si>
    <t>Vaginal hysterectomy: With repair</t>
  </si>
  <si>
    <t>2437</t>
  </si>
  <si>
    <t>Hysteroscopy and D&amp;C (excluding after-care)</t>
  </si>
  <si>
    <t>2443</t>
  </si>
  <si>
    <t>Dilatation and curettage (D&amp;C) (excluding after-care)</t>
  </si>
  <si>
    <t>2445</t>
  </si>
  <si>
    <t>Evacuation of uterus: Incomplete abortion: Before 12 weeks gestation</t>
  </si>
  <si>
    <t>2471</t>
  </si>
  <si>
    <t>Total abdominal hysterectomy: With or without unilateral or bilateral salpingo-oophorectomy - uncomplicated</t>
  </si>
  <si>
    <t>2473</t>
  </si>
  <si>
    <t>Total abdominal hysterectomy plus vaginal cuff with or without unilateral or bilateral salpingo-oophorectomy.</t>
  </si>
  <si>
    <t>2478</t>
  </si>
  <si>
    <t>Non-surgical endometrial destruction, Any method, not utilising hysteroscopic instrumentation or assistance</t>
  </si>
  <si>
    <t>2492</t>
  </si>
  <si>
    <t>Salpingectomy: Uni - or bilateral or sterilisation for accepted medical reasons</t>
  </si>
  <si>
    <t>2493</t>
  </si>
  <si>
    <t>Diagnostic laparoscopy (excluding after-care)</t>
  </si>
  <si>
    <t>2497</t>
  </si>
  <si>
    <t>Laparoscopy: Plus sterilisation</t>
  </si>
  <si>
    <t>2500</t>
  </si>
  <si>
    <t>Laparoscopy: Plus ablation of endometriosis by laser, harmonic scalpel or cautery</t>
  </si>
  <si>
    <t>2527</t>
  </si>
  <si>
    <t>Removal of ovarian tumour or cyst</t>
  </si>
  <si>
    <t>2548</t>
  </si>
  <si>
    <t>Operation for stress incontinence: Use of tape</t>
  </si>
  <si>
    <t>2610</t>
  </si>
  <si>
    <t>Tococardiography - pre-natal and intrapartum (including stress and non-stress test: Own machine) (Excluding after-care)</t>
  </si>
  <si>
    <t>2614</t>
  </si>
  <si>
    <t>Global obstetric care: All inclusive fee that includes all modes of vaginal delivery (excluding Caesarean section) and obstetric care from the commencement of labour until after the post-partum visit (6 weeks visit)</t>
  </si>
  <si>
    <t>2615</t>
  </si>
  <si>
    <t>Global obstetric care: All inclusive fee for caesarean section and obstetric care from the commencement of labour until after the post-partum visit (6 weeks visit).  See modifier 0011 for emergency caesarean section (all hours)</t>
  </si>
  <si>
    <t>Bone densitometry (to be charged once only for one or more levels done at the same session)</t>
  </si>
  <si>
    <t>Routine obstetric ultrasound at 10 to 20 weeks gestational age preferable at 10 to 14 weeks gestational age to include nuchal translucency assessment</t>
  </si>
  <si>
    <t>Routine obstetric ultrasound at 20 to 24 weeks to include detailed anatomical assessment</t>
  </si>
  <si>
    <t>Pelvic organs ultrasound transabdominal probe (this is a gynaecological ultrasound examination and may not be used in pregnancy)</t>
  </si>
  <si>
    <t>+Colour Doppler (may be added onto any other regional exam, but not to be added to items 3605, 5110, 5111, 5112, 5113 or 5114)</t>
  </si>
  <si>
    <t>Urine dipstick, per stick (irrespective of the number of tests on stick)</t>
  </si>
  <si>
    <t>Pelvic organs ultrasound: Transvaginal or trans rectal probe</t>
  </si>
  <si>
    <t>Consultation</t>
  </si>
  <si>
    <t>Hospital Consultation</t>
  </si>
  <si>
    <t>R</t>
  </si>
  <si>
    <t>3604*</t>
  </si>
  <si>
    <t>3615*</t>
  </si>
  <si>
    <t>3617*</t>
  </si>
  <si>
    <t>3618*</t>
  </si>
  <si>
    <t>3637*</t>
  </si>
  <si>
    <t>4188*</t>
  </si>
  <si>
    <t>5100*</t>
  </si>
  <si>
    <t>Disclaimer:</t>
  </si>
  <si>
    <t>See the Notes below for All Tariffs</t>
  </si>
  <si>
    <t>HealthMan RCF</t>
  </si>
  <si>
    <t>DH
RCF</t>
  </si>
  <si>
    <t>DH
Prem B</t>
  </si>
  <si>
    <t>DH 
Classic Rate</t>
  </si>
  <si>
    <t>DH 
Exec Rate</t>
  </si>
  <si>
    <t>Units</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</si>
  <si>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</si>
  <si>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</si>
  <si>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</si>
  <si>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</si>
  <si>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</si>
  <si>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</si>
  <si>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</si>
  <si>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</si>
  <si>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</si>
  <si>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</si>
  <si>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</si>
  <si>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</si>
  <si>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</si>
  <si>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</si>
  <si>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</si>
  <si>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</si>
  <si>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</si>
  <si>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</si>
  <si>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</si>
  <si>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GEMS Contracted 
RCF</t>
  </si>
  <si>
    <t>8. All Tariffs are inlcusive of VAT</t>
  </si>
  <si>
    <t>Global obstetric care: All inclusive fee that includes all modes of vaginal delivery (excluding Caesarean section) and obstetric care from the commencement of labour until after the post-partum visit (4 weeks visit) (includes malpractice insurance)</t>
  </si>
  <si>
    <t>Global obstetric care: All inclusive fee for caesarean section and obstetric care from the commencement of labour until after the post-partum visit (4 weeks visit).  See modifier 0011 for emergency caesarean section (all hours) (includes malpractice insurance)</t>
  </si>
  <si>
    <t>HEALTHMAN GYNAECOLOGY COSTING GUIDE 2016</t>
  </si>
  <si>
    <t xml:space="preserve"> HealthMan Private Tariff 
(VAT Incl)</t>
  </si>
  <si>
    <t>BankMed 
(VAT Incl)</t>
  </si>
  <si>
    <t>BankMed
RCF</t>
  </si>
  <si>
    <t xml:space="preserve">            Discovery Tariffs     (VAT Incl)</t>
  </si>
  <si>
    <t>FedHealth  (VAT Incl)</t>
  </si>
  <si>
    <t xml:space="preserve">                       GEMS 
Non-Contracted Tariffs               (VAT Incl)</t>
  </si>
  <si>
    <t>GEMS Non-Contracted 
RCF</t>
  </si>
  <si>
    <t>GEMS Contracted Tariffs 
(VAT Incl)</t>
  </si>
  <si>
    <t xml:space="preserve">
Profmed
(VAT Incl)</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</si>
  <si>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</si>
  <si>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</si>
  <si>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</si>
  <si>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</si>
  <si>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</si>
  <si>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</si>
  <si>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</si>
  <si>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</si>
  <si>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</si>
  <si>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</si>
  <si>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</si>
  <si>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</si>
  <si>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</si>
  <si>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</si>
  <si>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</si>
  <si>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IH = In Hospital</t>
  </si>
  <si>
    <t>OH = Out of Hospital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</si>
</sst>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sz val="10"/>
      <color theme="1"/>
      <name val="Calibri"/>
      <family val="2"/>
      <scheme val="minor"/>
    </font>
    <font>
      <b/>
      <sz val="10"/>
      <color theme="5"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0" fontId="18" fillId="2" borderId="2" xfId="0" applyFont="1" applyFill="1" applyBorder="1" applyProtection="1">
      <protection hidden="1"/>
    </xf>
    <xf numFmtId="0" fontId="2" fillId="3" borderId="4" xfId="0" applyFont="1" applyFill="1" applyBorder="1" applyAlignment="1" applyProtection="1">
      <protection hidden="1"/>
    </xf>
    <xf numFmtId="0" fontId="2" fillId="3" borderId="5" xfId="0" applyFont="1" applyFill="1" applyBorder="1" applyAlignment="1" applyProtection="1">
      <protection hidden="1"/>
    </xf>
    <xf numFmtId="164" fontId="2" fillId="3" borderId="5" xfId="1"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3" fillId="2" borderId="0" xfId="1" applyNumberFormat="1" applyFont="1" applyFill="1" applyBorder="1" applyProtection="1">
      <protection hidden="1"/>
    </xf>
    <xf numFmtId="49" fontId="6" fillId="4" borderId="1" xfId="0" applyNumberFormat="1" applyFont="1" applyFill="1" applyBorder="1" applyAlignment="1" applyProtection="1">
      <alignment horizontal="center"/>
      <protection hidden="1"/>
    </xf>
    <xf numFmtId="0" fontId="6" fillId="2" borderId="7"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49" fontId="6" fillId="2" borderId="2"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6" fillId="3" borderId="4" xfId="0" applyNumberFormat="1" applyFont="1" applyFill="1" applyBorder="1" applyAlignment="1" applyProtection="1">
      <alignment horizontal="center"/>
      <protection hidden="1"/>
    </xf>
    <xf numFmtId="0" fontId="8" fillId="3" borderId="5" xfId="0" applyFont="1" applyFill="1" applyBorder="1" applyAlignment="1" applyProtection="1">
      <alignment horizontal="left" wrapText="1"/>
      <protection hidden="1"/>
    </xf>
    <xf numFmtId="0" fontId="3" fillId="3" borderId="5" xfId="1" applyNumberFormat="1" applyFont="1" applyFill="1" applyBorder="1" applyProtection="1">
      <protection hidden="1"/>
    </xf>
    <xf numFmtId="164" fontId="3" fillId="3" borderId="5" xfId="1" applyFont="1" applyFill="1" applyBorder="1" applyProtection="1">
      <protection hidden="1"/>
    </xf>
    <xf numFmtId="165" fontId="3" fillId="3" borderId="5" xfId="1" applyNumberFormat="1" applyFont="1" applyFill="1" applyBorder="1" applyProtection="1">
      <protection hidden="1"/>
    </xf>
    <xf numFmtId="164" fontId="6" fillId="3" borderId="5" xfId="1" applyFont="1" applyFill="1" applyBorder="1" applyProtection="1">
      <protection hidden="1"/>
    </xf>
    <xf numFmtId="9" fontId="6" fillId="3" borderId="5" xfId="0" applyNumberFormat="1" applyFont="1" applyFill="1" applyBorder="1" applyProtection="1">
      <protection hidden="1"/>
    </xf>
    <xf numFmtId="0" fontId="6" fillId="3" borderId="5" xfId="0" applyFont="1" applyFill="1" applyBorder="1" applyProtection="1">
      <protection hidden="1"/>
    </xf>
    <xf numFmtId="164" fontId="3" fillId="3" borderId="7" xfId="1" applyFont="1" applyFill="1" applyBorder="1" applyProtection="1">
      <protection hidden="1"/>
    </xf>
    <xf numFmtId="49" fontId="6" fillId="2" borderId="8"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6" fillId="2" borderId="19" xfId="1" applyFont="1" applyFill="1" applyBorder="1" applyProtection="1">
      <protection hidden="1"/>
    </xf>
    <xf numFmtId="164" fontId="3" fillId="2" borderId="19" xfId="1" applyNumberFormat="1" applyFont="1" applyFill="1" applyBorder="1" applyProtection="1">
      <protection hidden="1"/>
    </xf>
    <xf numFmtId="164" fontId="6" fillId="6" borderId="19" xfId="1" applyFont="1" applyFill="1" applyBorder="1" applyProtection="1">
      <protection hidden="1"/>
    </xf>
    <xf numFmtId="164" fontId="3" fillId="6" borderId="19" xfId="1" applyFont="1" applyFill="1" applyBorder="1" applyProtection="1">
      <protection hidden="1"/>
    </xf>
    <xf numFmtId="49" fontId="9" fillId="2" borderId="9"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164" fontId="11" fillId="2" borderId="20" xfId="1" applyFont="1" applyFill="1" applyBorder="1" applyProtection="1">
      <protection hidden="1"/>
    </xf>
    <xf numFmtId="165" fontId="6" fillId="2" borderId="20" xfId="1" applyNumberFormat="1" applyFont="1" applyFill="1" applyBorder="1" applyProtection="1">
      <protection hidden="1"/>
    </xf>
    <xf numFmtId="164" fontId="9" fillId="2" borderId="20" xfId="1" applyFont="1" applyFill="1" applyBorder="1" applyProtection="1">
      <protection hidden="1"/>
    </xf>
    <xf numFmtId="164" fontId="6" fillId="2" borderId="20" xfId="1" applyNumberFormat="1" applyFont="1" applyFill="1" applyBorder="1" applyProtection="1">
      <protection hidden="1"/>
    </xf>
    <xf numFmtId="164" fontId="6" fillId="2" borderId="20" xfId="1" applyFont="1" applyFill="1" applyBorder="1" applyProtection="1">
      <protection hidden="1"/>
    </xf>
    <xf numFmtId="164" fontId="9" fillId="6" borderId="20" xfId="1" applyFont="1" applyFill="1" applyBorder="1" applyProtection="1">
      <protection hidden="1"/>
    </xf>
    <xf numFmtId="164" fontId="6" fillId="6" borderId="20" xfId="1" applyFont="1" applyFill="1" applyBorder="1" applyProtection="1">
      <protection hidden="1"/>
    </xf>
    <xf numFmtId="0" fontId="6" fillId="2" borderId="9" xfId="0" quotePrefix="1" applyFont="1" applyFill="1" applyBorder="1" applyAlignment="1" applyProtection="1">
      <alignment horizontal="left"/>
      <protection hidden="1"/>
    </xf>
    <xf numFmtId="0" fontId="6" fillId="2" borderId="17" xfId="0" applyFont="1" applyFill="1" applyBorder="1" applyAlignment="1" applyProtection="1">
      <alignment wrapText="1"/>
      <protection hidden="1"/>
    </xf>
    <xf numFmtId="49" fontId="12" fillId="2" borderId="9" xfId="0" applyNumberFormat="1" applyFont="1" applyFill="1" applyBorder="1" applyProtection="1">
      <protection hidden="1"/>
    </xf>
    <xf numFmtId="0" fontId="12" fillId="2" borderId="17" xfId="0" applyFont="1" applyFill="1" applyBorder="1" applyAlignment="1" applyProtection="1">
      <alignment wrapText="1"/>
      <protection hidden="1"/>
    </xf>
    <xf numFmtId="49" fontId="6" fillId="2" borderId="10" xfId="0" applyNumberFormat="1" applyFont="1" applyFill="1" applyBorder="1" applyProtection="1">
      <protection hidden="1"/>
    </xf>
    <xf numFmtId="0" fontId="12" fillId="2" borderId="18" xfId="0" applyFont="1" applyFill="1" applyBorder="1" applyAlignment="1" applyProtection="1">
      <alignment wrapText="1"/>
      <protection hidden="1"/>
    </xf>
    <xf numFmtId="164" fontId="6" fillId="2" borderId="21" xfId="1" applyFont="1" applyFill="1" applyBorder="1" applyProtection="1">
      <protection hidden="1"/>
    </xf>
    <xf numFmtId="165" fontId="6" fillId="2" borderId="21" xfId="1" applyNumberFormat="1" applyFont="1" applyFill="1" applyBorder="1" applyProtection="1">
      <protection hidden="1"/>
    </xf>
    <xf numFmtId="164" fontId="6" fillId="2" borderId="21" xfId="1" applyNumberFormat="1" applyFont="1" applyFill="1" applyBorder="1" applyProtection="1">
      <protection hidden="1"/>
    </xf>
    <xf numFmtId="164" fontId="9" fillId="2" borderId="21" xfId="1" applyFont="1" applyFill="1" applyBorder="1" applyProtection="1">
      <protection hidden="1"/>
    </xf>
    <xf numFmtId="164" fontId="9" fillId="6" borderId="21" xfId="1" applyFont="1" applyFill="1" applyBorder="1" applyProtection="1">
      <protection hidden="1"/>
    </xf>
    <xf numFmtId="165" fontId="6" fillId="6" borderId="21" xfId="1" applyNumberFormat="1" applyFont="1" applyFill="1" applyBorder="1" applyProtection="1">
      <protection hidden="1"/>
    </xf>
    <xf numFmtId="49" fontId="6" fillId="2" borderId="8" xfId="0" applyNumberFormat="1" applyFont="1" applyFill="1" applyBorder="1" applyProtection="1">
      <protection hidden="1"/>
    </xf>
    <xf numFmtId="0" fontId="13" fillId="2" borderId="16" xfId="0" applyFont="1" applyFill="1" applyBorder="1" applyAlignment="1" applyProtection="1">
      <alignment wrapText="1"/>
      <protection hidden="1"/>
    </xf>
    <xf numFmtId="164" fontId="12" fillId="2" borderId="19" xfId="1" applyFont="1" applyFill="1" applyBorder="1" applyProtection="1">
      <protection hidden="1"/>
    </xf>
    <xf numFmtId="165" fontId="6" fillId="2" borderId="19" xfId="1" applyNumberFormat="1" applyFont="1" applyFill="1" applyBorder="1" applyProtection="1">
      <protection hidden="1"/>
    </xf>
    <xf numFmtId="164" fontId="6" fillId="2" borderId="19" xfId="1" applyNumberFormat="1" applyFont="1" applyFill="1" applyBorder="1" applyProtection="1">
      <protection hidden="1"/>
    </xf>
    <xf numFmtId="164" fontId="9" fillId="2" borderId="19" xfId="1" applyFont="1" applyFill="1" applyBorder="1" applyProtection="1">
      <protection hidden="1"/>
    </xf>
    <xf numFmtId="164" fontId="9" fillId="6" borderId="19" xfId="1" applyFont="1" applyFill="1" applyBorder="1" applyProtection="1">
      <protection hidden="1"/>
    </xf>
    <xf numFmtId="165" fontId="6" fillId="6" borderId="19" xfId="1" applyNumberFormat="1" applyFont="1" applyFill="1" applyBorder="1" applyProtection="1">
      <protection hidden="1"/>
    </xf>
    <xf numFmtId="49" fontId="6" fillId="2" borderId="9" xfId="0" applyNumberFormat="1" applyFont="1" applyFill="1" applyBorder="1" applyProtection="1">
      <protection hidden="1"/>
    </xf>
    <xf numFmtId="49" fontId="6" fillId="2" borderId="17" xfId="0" applyNumberFormat="1" applyFont="1" applyFill="1" applyBorder="1" applyAlignment="1" applyProtection="1">
      <alignment wrapText="1"/>
      <protection hidden="1"/>
    </xf>
    <xf numFmtId="0" fontId="6" fillId="2" borderId="0" xfId="0" applyFont="1" applyFill="1" applyBorder="1" applyProtection="1">
      <protection hidden="1"/>
    </xf>
    <xf numFmtId="49" fontId="6" fillId="2" borderId="9" xfId="0" quotePrefix="1" applyNumberFormat="1" applyFont="1" applyFill="1" applyBorder="1" applyAlignment="1" applyProtection="1">
      <alignment horizontal="left"/>
      <protection hidden="1"/>
    </xf>
    <xf numFmtId="49" fontId="6" fillId="2" borderId="17" xfId="0" applyNumberFormat="1" applyFont="1" applyFill="1" applyBorder="1" applyAlignment="1" applyProtection="1">
      <alignment horizontal="left" wrapText="1"/>
      <protection hidden="1"/>
    </xf>
    <xf numFmtId="49" fontId="6" fillId="2" borderId="9" xfId="0" quotePrefix="1" applyNumberFormat="1" applyFont="1" applyFill="1" applyBorder="1" applyProtection="1">
      <protection hidden="1"/>
    </xf>
    <xf numFmtId="49" fontId="14" fillId="2" borderId="9" xfId="0" quotePrefix="1" applyNumberFormat="1" applyFont="1" applyFill="1" applyBorder="1" applyProtection="1">
      <protection hidden="1"/>
    </xf>
    <xf numFmtId="164" fontId="14" fillId="2" borderId="20" xfId="1" applyFont="1" applyFill="1" applyBorder="1" applyProtection="1">
      <protection hidden="1"/>
    </xf>
    <xf numFmtId="49" fontId="14" fillId="2" borderId="9" xfId="0"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164" fontId="3" fillId="6" borderId="21" xfId="1" applyFont="1" applyFill="1" applyBorder="1" applyProtection="1">
      <protection hidden="1"/>
    </xf>
    <xf numFmtId="165" fontId="3" fillId="6" borderId="21" xfId="1" applyNumberFormat="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2"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6"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3" xfId="0" applyFont="1" applyFill="1" applyBorder="1" applyAlignment="1" applyProtection="1">
      <alignment wrapText="1"/>
      <protection hidden="1"/>
    </xf>
    <xf numFmtId="164" fontId="17" fillId="2" borderId="3" xfId="1" applyFont="1" applyFill="1" applyBorder="1" applyAlignment="1" applyProtection="1">
      <alignment wrapText="1"/>
      <protection hidden="1"/>
    </xf>
    <xf numFmtId="165" fontId="17" fillId="2" borderId="3" xfId="1" applyNumberFormat="1" applyFont="1" applyFill="1" applyBorder="1" applyAlignment="1" applyProtection="1">
      <alignment wrapText="1"/>
      <protection hidden="1"/>
    </xf>
    <xf numFmtId="164" fontId="17" fillId="2" borderId="3"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164" fontId="19" fillId="4" borderId="0" xfId="1" applyFont="1" applyFill="1" applyBorder="1" applyAlignment="1" applyProtection="1">
      <alignment wrapText="1"/>
      <protection hidden="1"/>
    </xf>
    <xf numFmtId="0" fontId="19"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49" fontId="21" fillId="2" borderId="9" xfId="0" applyNumberFormat="1" applyFont="1" applyFill="1" applyBorder="1" applyProtection="1">
      <protection hidden="1"/>
    </xf>
    <xf numFmtId="49" fontId="21" fillId="2" borderId="17" xfId="0" applyNumberFormat="1" applyFont="1" applyFill="1" applyBorder="1" applyAlignment="1" applyProtection="1">
      <alignment wrapText="1"/>
      <protection hidden="1"/>
    </xf>
    <xf numFmtId="164" fontId="21" fillId="2" borderId="20" xfId="1" applyFont="1" applyFill="1" applyBorder="1" applyProtection="1">
      <protection hidden="1"/>
    </xf>
    <xf numFmtId="0" fontId="5" fillId="3" borderId="4" xfId="0" applyFont="1" applyFill="1" applyBorder="1" applyAlignment="1" applyProtection="1">
      <protection hidden="1"/>
    </xf>
    <xf numFmtId="0" fontId="5" fillId="3" borderId="5" xfId="0" applyFont="1" applyFill="1" applyBorder="1" applyAlignment="1" applyProtection="1">
      <protection hidden="1"/>
    </xf>
    <xf numFmtId="0" fontId="5" fillId="3" borderId="7" xfId="0" applyFont="1" applyFill="1" applyBorder="1" applyAlignment="1" applyProtection="1">
      <protection hidden="1"/>
    </xf>
    <xf numFmtId="165" fontId="3" fillId="6" borderId="19" xfId="1" applyNumberFormat="1" applyFont="1" applyFill="1" applyBorder="1" applyProtection="1">
      <protection hidden="1"/>
    </xf>
    <xf numFmtId="165" fontId="6" fillId="6" borderId="20" xfId="1" applyNumberFormat="1" applyFont="1" applyFill="1" applyBorder="1" applyProtection="1">
      <protection hidden="1"/>
    </xf>
    <xf numFmtId="165" fontId="6" fillId="7" borderId="21" xfId="1" applyNumberFormat="1" applyFont="1" applyFill="1" applyBorder="1" applyProtection="1">
      <protection hidden="1"/>
    </xf>
    <xf numFmtId="165" fontId="14" fillId="0" borderId="20" xfId="1" applyNumberFormat="1" applyFont="1" applyFill="1" applyBorder="1" applyProtection="1">
      <protection hidden="1"/>
    </xf>
    <xf numFmtId="164" fontId="6" fillId="2" borderId="0" xfId="1" applyFont="1" applyFill="1" applyBorder="1" applyAlignment="1" applyProtection="1">
      <alignment wrapText="1"/>
      <protection hidden="1"/>
    </xf>
    <xf numFmtId="165" fontId="6" fillId="2" borderId="0" xfId="1" applyNumberFormat="1" applyFont="1" applyFill="1" applyBorder="1" applyAlignment="1" applyProtection="1">
      <alignment wrapText="1"/>
      <protection hidden="1"/>
    </xf>
    <xf numFmtId="165" fontId="20" fillId="0" borderId="20" xfId="1" applyNumberFormat="1" applyFont="1" applyFill="1" applyBorder="1" applyProtection="1">
      <protection hidden="1"/>
    </xf>
    <xf numFmtId="165" fontId="21" fillId="0" borderId="20" xfId="1" applyNumberFormat="1" applyFont="1" applyFill="1" applyBorder="1" applyProtection="1">
      <protection hidden="1"/>
    </xf>
    <xf numFmtId="165" fontId="6" fillId="0" borderId="20" xfId="1" applyNumberFormat="1" applyFont="1" applyFill="1" applyBorder="1" applyProtection="1">
      <protection hidden="1"/>
    </xf>
    <xf numFmtId="164" fontId="5" fillId="3" borderId="5" xfId="1" applyFont="1" applyFill="1" applyBorder="1" applyAlignment="1" applyProtection="1">
      <protection hidden="1"/>
    </xf>
    <xf numFmtId="164" fontId="6" fillId="5" borderId="1" xfId="1" applyFont="1" applyFill="1" applyBorder="1" applyAlignment="1" applyProtection="1">
      <alignment wrapText="1"/>
      <protection hidden="1"/>
    </xf>
    <xf numFmtId="164" fontId="20" fillId="0" borderId="20" xfId="1" applyFont="1" applyFill="1" applyBorder="1" applyProtection="1">
      <protection hidden="1"/>
    </xf>
    <xf numFmtId="164" fontId="6" fillId="0" borderId="20" xfId="1" applyFont="1" applyFill="1" applyBorder="1" applyProtection="1">
      <protection hidden="1"/>
    </xf>
    <xf numFmtId="164" fontId="21" fillId="0" borderId="20" xfId="1" applyFont="1" applyFill="1" applyBorder="1" applyProtection="1">
      <protection hidden="1"/>
    </xf>
    <xf numFmtId="164" fontId="6" fillId="0" borderId="20" xfId="1" applyNumberFormat="1" applyFont="1" applyFill="1" applyBorder="1" applyProtection="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16" fillId="2" borderId="0" xfId="0" applyFont="1" applyFill="1" applyBorder="1" applyAlignment="1" applyProtection="1">
      <alignment horizontal="left" wrapText="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16" fillId="2" borderId="2"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6" bestFit="1" customWidth="1"/>
    <col min="2" max="2" width="61.28515625" style="101" customWidth="1"/>
    <col min="3" max="3" width="11.85546875" style="10" bestFit="1" customWidth="1"/>
    <col min="4" max="4" width="10.140625" style="10" bestFit="1" customWidth="1"/>
    <col min="5" max="5" width="10.7109375" style="11" bestFit="1" customWidth="1"/>
    <col min="6" max="6" width="10.140625" style="10" customWidth="1"/>
    <col min="7" max="7" width="10.140625" style="11" customWidth="1"/>
    <col min="8" max="8" width="10.140625" style="10" bestFit="1" customWidth="1"/>
    <col min="9" max="9" width="7.85546875" style="11" bestFit="1" customWidth="1"/>
    <col min="10" max="10" width="10.140625" style="12" bestFit="1" customWidth="1"/>
    <col min="11" max="11" width="10.42578125" style="11" bestFit="1" customWidth="1"/>
    <col min="12" max="12" width="11.42578125" style="10" customWidth="1"/>
    <col min="13" max="13" width="10.5703125" style="11" customWidth="1"/>
    <col min="14" max="14" width="9.7109375" style="10" customWidth="1"/>
    <col min="15" max="15" width="9.7109375" style="11" customWidth="1"/>
    <col min="16" max="16" width="11.42578125" style="11" bestFit="1" customWidth="1"/>
    <col min="17" max="17" width="11.85546875" style="11" bestFit="1" customWidth="1"/>
    <col min="18" max="18" width="11.7109375" style="11" customWidth="1"/>
    <col min="19" max="19" width="15" style="11" customWidth="1"/>
    <col min="20" max="20" width="14" style="11" customWidth="1"/>
    <col min="21" max="22" width="11.7109375" style="11" customWidth="1"/>
    <col min="23" max="26" width="9.42578125" style="10" bestFit="1" customWidth="1"/>
    <col min="27" max="27" width="10.5703125" style="10" bestFit="1" customWidth="1"/>
    <col min="28" max="28" width="9.42578125" style="11" bestFit="1" customWidth="1"/>
    <col min="29" max="29" width="9.28515625" style="11" customWidth="1"/>
    <col min="30" max="30" width="10.5703125" style="11" bestFit="1" customWidth="1"/>
    <col min="31" max="16384" width="9.140625" style="6"/>
  </cols>
  <sheetData>
    <row r="1" spans="1:30" ht="23.25" x14ac:dyDescent="0.35">
      <c r="A1" s="2" t="s">
        <v>127</v>
      </c>
      <c r="B1" s="3"/>
      <c r="C1" s="3"/>
      <c r="D1" s="3"/>
      <c r="E1" s="3"/>
      <c r="F1" s="4"/>
      <c r="G1" s="3"/>
      <c r="H1" s="3"/>
      <c r="I1" s="3"/>
      <c r="J1" s="3"/>
      <c r="K1" s="3"/>
      <c r="L1" s="3"/>
      <c r="M1" s="3"/>
      <c r="N1" s="4"/>
      <c r="O1" s="3"/>
      <c r="P1" s="3"/>
      <c r="Q1" s="3"/>
      <c r="R1" s="3"/>
      <c r="S1" s="3"/>
      <c r="T1" s="3"/>
      <c r="U1" s="3"/>
      <c r="V1" s="3"/>
      <c r="W1" s="3"/>
      <c r="X1" s="3"/>
      <c r="Y1" s="3"/>
      <c r="Z1" s="3"/>
      <c r="AA1" s="3"/>
      <c r="AB1" s="3"/>
      <c r="AC1" s="3"/>
      <c r="AD1" s="5"/>
    </row>
    <row r="2" spans="1:30" x14ac:dyDescent="0.2">
      <c r="A2" s="7"/>
      <c r="B2" s="8"/>
      <c r="C2" s="9"/>
    </row>
    <row r="3" spans="1:30" ht="15.75" customHeight="1" x14ac:dyDescent="0.25">
      <c r="A3" s="143" t="s">
        <v>109</v>
      </c>
      <c r="B3" s="144"/>
      <c r="C3" s="144"/>
      <c r="D3" s="144"/>
      <c r="E3" s="144"/>
      <c r="F3" s="155"/>
      <c r="G3" s="144"/>
      <c r="H3" s="144"/>
      <c r="I3" s="144"/>
      <c r="J3" s="144"/>
      <c r="K3" s="144"/>
      <c r="L3" s="144"/>
      <c r="M3" s="144"/>
      <c r="N3" s="144"/>
      <c r="O3" s="144"/>
      <c r="P3" s="144"/>
      <c r="Q3" s="144"/>
      <c r="R3" s="144"/>
      <c r="S3" s="144"/>
      <c r="T3" s="144"/>
      <c r="U3" s="144"/>
      <c r="V3" s="144"/>
      <c r="W3" s="144"/>
      <c r="X3" s="144"/>
      <c r="Y3" s="144"/>
      <c r="Z3" s="144"/>
      <c r="AA3" s="144"/>
      <c r="AB3" s="144"/>
      <c r="AC3" s="144"/>
      <c r="AD3" s="145"/>
    </row>
    <row r="4" spans="1:30" ht="15.75" x14ac:dyDescent="0.25">
      <c r="A4" s="161"/>
      <c r="B4" s="162"/>
      <c r="C4" s="162"/>
      <c r="D4" s="164" t="s">
        <v>117</v>
      </c>
      <c r="E4" s="165"/>
      <c r="F4" s="165"/>
      <c r="G4" s="165"/>
      <c r="H4" s="165"/>
      <c r="I4" s="165"/>
      <c r="J4" s="165"/>
      <c r="K4" s="165"/>
      <c r="L4" s="165"/>
      <c r="M4" s="165"/>
      <c r="N4" s="165"/>
      <c r="O4" s="165"/>
      <c r="P4" s="165"/>
      <c r="Q4" s="166"/>
      <c r="R4" s="164" t="s">
        <v>118</v>
      </c>
      <c r="S4" s="165"/>
      <c r="T4" s="165"/>
      <c r="U4" s="165"/>
      <c r="V4" s="165"/>
      <c r="W4" s="165"/>
      <c r="X4" s="165"/>
      <c r="Y4" s="165"/>
      <c r="Z4" s="165"/>
      <c r="AA4" s="165"/>
      <c r="AB4" s="165"/>
      <c r="AC4" s="165"/>
      <c r="AD4" s="166"/>
    </row>
    <row r="5" spans="1:30" ht="84" customHeight="1" x14ac:dyDescent="0.2">
      <c r="A5" s="13" t="s">
        <v>0</v>
      </c>
      <c r="B5" s="14" t="s">
        <v>1</v>
      </c>
      <c r="C5" s="15" t="s">
        <v>2</v>
      </c>
      <c r="D5" s="16" t="s">
        <v>128</v>
      </c>
      <c r="E5" s="17" t="s">
        <v>98</v>
      </c>
      <c r="F5" s="16" t="s">
        <v>129</v>
      </c>
      <c r="G5" s="17" t="s">
        <v>130</v>
      </c>
      <c r="H5" s="16" t="s">
        <v>131</v>
      </c>
      <c r="I5" s="17" t="s">
        <v>99</v>
      </c>
      <c r="J5" s="16" t="s">
        <v>132</v>
      </c>
      <c r="K5" s="16" t="s">
        <v>105</v>
      </c>
      <c r="L5" s="16" t="s">
        <v>133</v>
      </c>
      <c r="M5" s="17" t="s">
        <v>134</v>
      </c>
      <c r="N5" s="17" t="s">
        <v>135</v>
      </c>
      <c r="O5" s="17" t="s">
        <v>123</v>
      </c>
      <c r="P5" s="16" t="s">
        <v>136</v>
      </c>
      <c r="Q5" s="17" t="s">
        <v>108</v>
      </c>
      <c r="R5" s="17" t="s">
        <v>137</v>
      </c>
      <c r="S5" s="17" t="s">
        <v>138</v>
      </c>
      <c r="T5" s="17" t="s">
        <v>139</v>
      </c>
      <c r="U5" s="17" t="s">
        <v>140</v>
      </c>
      <c r="V5" s="17" t="s">
        <v>141</v>
      </c>
      <c r="W5" s="18" t="s">
        <v>142</v>
      </c>
      <c r="X5" s="18" t="s">
        <v>143</v>
      </c>
      <c r="Y5" s="18" t="s">
        <v>100</v>
      </c>
      <c r="Z5" s="18" t="s">
        <v>101</v>
      </c>
      <c r="AA5" s="18" t="s">
        <v>102</v>
      </c>
      <c r="AB5" s="16" t="s">
        <v>107</v>
      </c>
      <c r="AC5" s="16" t="s">
        <v>107</v>
      </c>
      <c r="AD5" s="16" t="s">
        <v>107</v>
      </c>
    </row>
    <row r="6" spans="1:30" ht="13.5" customHeight="1" x14ac:dyDescent="0.2">
      <c r="A6" s="19"/>
      <c r="B6" s="20"/>
      <c r="C6" s="21"/>
      <c r="D6" s="22"/>
      <c r="E6" s="23"/>
      <c r="F6" s="156"/>
      <c r="G6" s="23"/>
      <c r="H6" s="22"/>
      <c r="I6" s="24"/>
      <c r="J6" s="22"/>
      <c r="K6" s="22"/>
      <c r="L6" s="22"/>
      <c r="M6" s="24"/>
      <c r="N6" s="24"/>
      <c r="O6" s="24"/>
      <c r="P6" s="23"/>
      <c r="Q6" s="23"/>
      <c r="R6" s="26">
        <v>1.1000000000000001</v>
      </c>
      <c r="S6" s="26">
        <v>1.35</v>
      </c>
      <c r="T6" s="26">
        <v>1.5</v>
      </c>
      <c r="U6" s="26">
        <v>2</v>
      </c>
      <c r="V6" s="26">
        <v>2.15</v>
      </c>
      <c r="W6" s="25">
        <v>1.37</v>
      </c>
      <c r="X6" s="25">
        <v>1.62</v>
      </c>
      <c r="Y6" s="25">
        <v>1.47</v>
      </c>
      <c r="Z6" s="25">
        <v>2.17</v>
      </c>
      <c r="AA6" s="25">
        <v>3</v>
      </c>
      <c r="AB6" s="26">
        <v>1.65</v>
      </c>
      <c r="AC6" s="26">
        <v>2.1</v>
      </c>
      <c r="AD6" s="26">
        <v>3</v>
      </c>
    </row>
    <row r="7" spans="1:30" ht="13.5" customHeight="1" x14ac:dyDescent="0.2">
      <c r="A7" s="19"/>
      <c r="B7" s="20"/>
      <c r="C7" s="27" t="s">
        <v>103</v>
      </c>
      <c r="D7" s="28" t="s">
        <v>88</v>
      </c>
      <c r="E7" s="29" t="s">
        <v>88</v>
      </c>
      <c r="F7" s="28" t="s">
        <v>88</v>
      </c>
      <c r="G7" s="29" t="s">
        <v>88</v>
      </c>
      <c r="H7" s="28" t="s">
        <v>88</v>
      </c>
      <c r="I7" s="29" t="s">
        <v>88</v>
      </c>
      <c r="J7" s="28" t="s">
        <v>88</v>
      </c>
      <c r="K7" s="28" t="s">
        <v>88</v>
      </c>
      <c r="L7" s="28" t="s">
        <v>88</v>
      </c>
      <c r="M7" s="29" t="s">
        <v>88</v>
      </c>
      <c r="N7" s="29" t="s">
        <v>88</v>
      </c>
      <c r="O7" s="29" t="s">
        <v>88</v>
      </c>
      <c r="P7" s="29" t="s">
        <v>88</v>
      </c>
      <c r="Q7" s="29" t="s">
        <v>88</v>
      </c>
      <c r="R7" s="29" t="s">
        <v>88</v>
      </c>
      <c r="S7" s="29" t="s">
        <v>88</v>
      </c>
      <c r="T7" s="29" t="s">
        <v>88</v>
      </c>
      <c r="U7" s="29" t="s">
        <v>88</v>
      </c>
      <c r="V7" s="29" t="s">
        <v>88</v>
      </c>
      <c r="W7" s="30" t="s">
        <v>88</v>
      </c>
      <c r="X7" s="30" t="s">
        <v>88</v>
      </c>
      <c r="Y7" s="30" t="s">
        <v>88</v>
      </c>
      <c r="Z7" s="30" t="s">
        <v>88</v>
      </c>
      <c r="AA7" s="30" t="s">
        <v>88</v>
      </c>
      <c r="AB7" s="28" t="s">
        <v>88</v>
      </c>
      <c r="AC7" s="28" t="s">
        <v>88</v>
      </c>
      <c r="AD7" s="28" t="s">
        <v>88</v>
      </c>
    </row>
    <row r="8" spans="1:30" x14ac:dyDescent="0.2">
      <c r="A8" s="31"/>
      <c r="B8" s="32" t="s">
        <v>3</v>
      </c>
      <c r="C8" s="33"/>
      <c r="D8" s="34"/>
      <c r="E8" s="35"/>
      <c r="F8" s="34"/>
      <c r="G8" s="35"/>
      <c r="H8" s="36"/>
      <c r="I8" s="35"/>
      <c r="J8" s="36"/>
      <c r="K8" s="35"/>
      <c r="L8" s="34"/>
      <c r="M8" s="34"/>
      <c r="N8" s="34"/>
      <c r="O8" s="34"/>
      <c r="P8" s="35"/>
      <c r="Q8" s="35"/>
      <c r="R8" s="35"/>
      <c r="S8" s="35"/>
      <c r="T8" s="35"/>
      <c r="U8" s="35"/>
      <c r="V8" s="35"/>
      <c r="W8" s="37"/>
      <c r="X8" s="38"/>
      <c r="Y8" s="38"/>
      <c r="Z8" s="38"/>
      <c r="AA8" s="38"/>
      <c r="AB8" s="34"/>
      <c r="AC8" s="34"/>
      <c r="AD8" s="39"/>
    </row>
    <row r="9" spans="1:30" x14ac:dyDescent="0.2">
      <c r="A9" s="40"/>
      <c r="B9" s="41"/>
      <c r="C9" s="42"/>
      <c r="D9" s="42"/>
      <c r="E9" s="43"/>
      <c r="F9" s="42"/>
      <c r="G9" s="43"/>
      <c r="H9" s="44"/>
      <c r="I9" s="43"/>
      <c r="J9" s="45"/>
      <c r="K9" s="42"/>
      <c r="L9" s="44"/>
      <c r="M9" s="43"/>
      <c r="N9" s="42"/>
      <c r="O9" s="43"/>
      <c r="P9" s="44"/>
      <c r="Q9" s="43"/>
      <c r="R9" s="146"/>
      <c r="S9" s="146"/>
      <c r="T9" s="146"/>
      <c r="U9" s="146"/>
      <c r="V9" s="146"/>
      <c r="W9" s="46"/>
      <c r="X9" s="46"/>
      <c r="Y9" s="46"/>
      <c r="Z9" s="46"/>
      <c r="AA9" s="46"/>
      <c r="AB9" s="47"/>
      <c r="AC9" s="47"/>
      <c r="AD9" s="47"/>
    </row>
    <row r="10" spans="1:30" x14ac:dyDescent="0.2">
      <c r="A10" s="48"/>
      <c r="B10" s="49" t="s">
        <v>97</v>
      </c>
      <c r="C10" s="50"/>
      <c r="D10" s="50"/>
      <c r="E10" s="51"/>
      <c r="F10" s="54"/>
      <c r="G10" s="51"/>
      <c r="H10" s="52"/>
      <c r="I10" s="51"/>
      <c r="J10" s="53"/>
      <c r="K10" s="51"/>
      <c r="L10" s="54"/>
      <c r="M10" s="51"/>
      <c r="N10" s="54"/>
      <c r="O10" s="51"/>
      <c r="P10" s="52"/>
      <c r="Q10" s="51"/>
      <c r="R10" s="147"/>
      <c r="S10" s="147"/>
      <c r="T10" s="147"/>
      <c r="U10" s="147"/>
      <c r="V10" s="147"/>
      <c r="W10" s="55"/>
      <c r="X10" s="55"/>
      <c r="Y10" s="55"/>
      <c r="Z10" s="55"/>
      <c r="AA10" s="55"/>
      <c r="AB10" s="56"/>
      <c r="AC10" s="56"/>
      <c r="AD10" s="56"/>
    </row>
    <row r="11" spans="1:30" x14ac:dyDescent="0.2">
      <c r="A11" s="57" t="s">
        <v>17</v>
      </c>
      <c r="B11" s="58" t="s">
        <v>27</v>
      </c>
      <c r="C11" s="54">
        <v>33</v>
      </c>
      <c r="D11" s="54">
        <f t="shared" ref="D11:D27" si="0">ROUND(E11*C11,1)</f>
        <v>1340.9</v>
      </c>
      <c r="E11" s="152">
        <v>40.631999999999998</v>
      </c>
      <c r="F11" s="157">
        <v>634.5</v>
      </c>
      <c r="G11" s="152">
        <f>F11/C11</f>
        <v>19.227272727272727</v>
      </c>
      <c r="H11" s="158">
        <v>616.1</v>
      </c>
      <c r="I11" s="51">
        <f t="shared" ref="I11:I18" si="1">H11/C11</f>
        <v>18.669696969696972</v>
      </c>
      <c r="J11" s="54">
        <f t="shared" ref="J11:J27" si="2">ROUND(K11*C11,1)</f>
        <v>625</v>
      </c>
      <c r="K11" s="154">
        <v>18.940000000000001</v>
      </c>
      <c r="L11" s="160">
        <f>18.76*C11</f>
        <v>619.08000000000004</v>
      </c>
      <c r="M11" s="51">
        <f>L11/$C11</f>
        <v>18.760000000000002</v>
      </c>
      <c r="N11" s="158">
        <f>24.9*C11</f>
        <v>821.69999999999993</v>
      </c>
      <c r="O11" s="51">
        <f>N11/$C11</f>
        <v>24.9</v>
      </c>
      <c r="P11" s="54">
        <f t="shared" ref="P11:P27" si="3">ROUND(Q11*C11,1)</f>
        <v>643.6</v>
      </c>
      <c r="Q11" s="154">
        <v>19.503</v>
      </c>
      <c r="R11" s="56">
        <f>ROUND($C11*$G11*R$6,1)</f>
        <v>698</v>
      </c>
      <c r="S11" s="56">
        <f t="shared" ref="S11:V26" si="4">ROUND($C11*$G11*S$6,1)</f>
        <v>856.6</v>
      </c>
      <c r="T11" s="56">
        <f t="shared" si="4"/>
        <v>951.8</v>
      </c>
      <c r="U11" s="56">
        <f t="shared" si="4"/>
        <v>1269</v>
      </c>
      <c r="V11" s="56">
        <f t="shared" si="4"/>
        <v>1364.2</v>
      </c>
      <c r="W11" s="56">
        <f t="shared" ref="W11:AA16" si="5">ROUND($C11*$I11*W$6,1)</f>
        <v>844.1</v>
      </c>
      <c r="X11" s="56">
        <f t="shared" si="5"/>
        <v>998.1</v>
      </c>
      <c r="Y11" s="56">
        <f t="shared" si="5"/>
        <v>905.7</v>
      </c>
      <c r="Z11" s="56">
        <f t="shared" si="5"/>
        <v>1336.9</v>
      </c>
      <c r="AA11" s="56">
        <f t="shared" si="5"/>
        <v>1848.3</v>
      </c>
      <c r="AB11" s="56">
        <f t="shared" ref="AB11:AD27" si="6">ROUND($J11*AB$6,1)</f>
        <v>1031.3</v>
      </c>
      <c r="AC11" s="56">
        <f t="shared" si="6"/>
        <v>1312.5</v>
      </c>
      <c r="AD11" s="56">
        <f t="shared" si="6"/>
        <v>1875</v>
      </c>
    </row>
    <row r="12" spans="1:30" x14ac:dyDescent="0.2">
      <c r="A12" s="59" t="s">
        <v>4</v>
      </c>
      <c r="B12" s="58" t="s">
        <v>28</v>
      </c>
      <c r="C12" s="54">
        <v>15</v>
      </c>
      <c r="D12" s="54">
        <f t="shared" si="0"/>
        <v>609.5</v>
      </c>
      <c r="E12" s="152">
        <v>40.631999999999998</v>
      </c>
      <c r="F12" s="157">
        <v>288.39999999999998</v>
      </c>
      <c r="G12" s="152">
        <f t="shared" ref="G12:G27" si="7">F12/C12</f>
        <v>19.226666666666667</v>
      </c>
      <c r="H12" s="158">
        <v>200.8</v>
      </c>
      <c r="I12" s="51">
        <f t="shared" si="1"/>
        <v>13.386666666666667</v>
      </c>
      <c r="J12" s="54">
        <f t="shared" si="2"/>
        <v>284.10000000000002</v>
      </c>
      <c r="K12" s="154">
        <v>18.940000000000001</v>
      </c>
      <c r="L12" s="160">
        <v>281.39999999999998</v>
      </c>
      <c r="M12" s="51">
        <f t="shared" ref="M12:O27" si="8">L12/$C12</f>
        <v>18.759999999999998</v>
      </c>
      <c r="N12" s="158">
        <v>373.6</v>
      </c>
      <c r="O12" s="51">
        <f t="shared" si="8"/>
        <v>24.90666666666667</v>
      </c>
      <c r="P12" s="54">
        <f t="shared" si="3"/>
        <v>292.5</v>
      </c>
      <c r="Q12" s="154">
        <v>19.503</v>
      </c>
      <c r="R12" s="56">
        <f t="shared" ref="R12:V27" si="9">ROUND($C12*$G12*R$6,1)</f>
        <v>317.2</v>
      </c>
      <c r="S12" s="56">
        <f t="shared" si="4"/>
        <v>389.3</v>
      </c>
      <c r="T12" s="56">
        <f t="shared" si="4"/>
        <v>432.6</v>
      </c>
      <c r="U12" s="56">
        <f t="shared" si="4"/>
        <v>576.79999999999995</v>
      </c>
      <c r="V12" s="56">
        <f t="shared" si="4"/>
        <v>620.1</v>
      </c>
      <c r="W12" s="56">
        <f t="shared" si="5"/>
        <v>275.10000000000002</v>
      </c>
      <c r="X12" s="56">
        <f t="shared" si="5"/>
        <v>325.3</v>
      </c>
      <c r="Y12" s="56">
        <f t="shared" si="5"/>
        <v>295.2</v>
      </c>
      <c r="Z12" s="56">
        <f t="shared" si="5"/>
        <v>435.7</v>
      </c>
      <c r="AA12" s="56">
        <f t="shared" si="5"/>
        <v>602.4</v>
      </c>
      <c r="AB12" s="56">
        <f t="shared" si="6"/>
        <v>468.8</v>
      </c>
      <c r="AC12" s="56">
        <f t="shared" si="6"/>
        <v>596.6</v>
      </c>
      <c r="AD12" s="56">
        <f t="shared" si="6"/>
        <v>852.3</v>
      </c>
    </row>
    <row r="13" spans="1:30" x14ac:dyDescent="0.2">
      <c r="A13" s="59" t="s">
        <v>18</v>
      </c>
      <c r="B13" s="58" t="s">
        <v>29</v>
      </c>
      <c r="C13" s="54">
        <v>45</v>
      </c>
      <c r="D13" s="54">
        <f t="shared" si="0"/>
        <v>1828.4</v>
      </c>
      <c r="E13" s="152">
        <v>40.631999999999998</v>
      </c>
      <c r="F13" s="157">
        <v>865.2</v>
      </c>
      <c r="G13" s="152">
        <f t="shared" si="7"/>
        <v>19.226666666666667</v>
      </c>
      <c r="H13" s="158">
        <v>840.2</v>
      </c>
      <c r="I13" s="51">
        <f t="shared" si="1"/>
        <v>18.671111111111113</v>
      </c>
      <c r="J13" s="54">
        <f t="shared" si="2"/>
        <v>852.3</v>
      </c>
      <c r="K13" s="154">
        <v>18.940000000000001</v>
      </c>
      <c r="L13" s="160">
        <f>18.76*C13</f>
        <v>844.2</v>
      </c>
      <c r="M13" s="51">
        <f t="shared" si="8"/>
        <v>18.760000000000002</v>
      </c>
      <c r="N13" s="158">
        <f>24.9*C13</f>
        <v>1120.5</v>
      </c>
      <c r="O13" s="51">
        <f t="shared" si="8"/>
        <v>24.9</v>
      </c>
      <c r="P13" s="54">
        <f t="shared" si="3"/>
        <v>877.6</v>
      </c>
      <c r="Q13" s="154">
        <v>19.503</v>
      </c>
      <c r="R13" s="56">
        <f t="shared" si="9"/>
        <v>951.7</v>
      </c>
      <c r="S13" s="56">
        <f t="shared" si="4"/>
        <v>1168</v>
      </c>
      <c r="T13" s="56">
        <f t="shared" si="4"/>
        <v>1297.8</v>
      </c>
      <c r="U13" s="56">
        <f t="shared" si="4"/>
        <v>1730.4</v>
      </c>
      <c r="V13" s="56">
        <f t="shared" si="4"/>
        <v>1860.2</v>
      </c>
      <c r="W13" s="56">
        <f t="shared" si="5"/>
        <v>1151.0999999999999</v>
      </c>
      <c r="X13" s="56">
        <f t="shared" si="5"/>
        <v>1361.1</v>
      </c>
      <c r="Y13" s="56">
        <f t="shared" si="5"/>
        <v>1235.0999999999999</v>
      </c>
      <c r="Z13" s="56">
        <f t="shared" si="5"/>
        <v>1823.2</v>
      </c>
      <c r="AA13" s="56">
        <f t="shared" si="5"/>
        <v>2520.6</v>
      </c>
      <c r="AB13" s="56">
        <f t="shared" si="6"/>
        <v>1406.3</v>
      </c>
      <c r="AC13" s="56">
        <f t="shared" si="6"/>
        <v>1789.8</v>
      </c>
      <c r="AD13" s="56">
        <f t="shared" si="6"/>
        <v>2556.9</v>
      </c>
    </row>
    <row r="14" spans="1:30" x14ac:dyDescent="0.2">
      <c r="A14" s="59" t="s">
        <v>5</v>
      </c>
      <c r="B14" s="58" t="s">
        <v>6</v>
      </c>
      <c r="C14" s="54">
        <v>15</v>
      </c>
      <c r="D14" s="54">
        <f t="shared" si="0"/>
        <v>609.5</v>
      </c>
      <c r="E14" s="152">
        <v>40.631999999999998</v>
      </c>
      <c r="F14" s="157">
        <v>288.39999999999998</v>
      </c>
      <c r="G14" s="152">
        <f t="shared" si="7"/>
        <v>19.226666666666667</v>
      </c>
      <c r="H14" s="158">
        <v>280</v>
      </c>
      <c r="I14" s="51">
        <f t="shared" si="1"/>
        <v>18.666666666666668</v>
      </c>
      <c r="J14" s="54">
        <f t="shared" si="2"/>
        <v>284.10000000000002</v>
      </c>
      <c r="K14" s="154">
        <v>18.940000000000001</v>
      </c>
      <c r="L14" s="160">
        <v>281.39999999999998</v>
      </c>
      <c r="M14" s="51">
        <f t="shared" si="8"/>
        <v>18.759999999999998</v>
      </c>
      <c r="N14" s="158">
        <v>373.6</v>
      </c>
      <c r="O14" s="51">
        <f t="shared" si="8"/>
        <v>24.90666666666667</v>
      </c>
      <c r="P14" s="54">
        <f t="shared" si="3"/>
        <v>292.5</v>
      </c>
      <c r="Q14" s="154">
        <v>19.503</v>
      </c>
      <c r="R14" s="56">
        <f t="shared" si="9"/>
        <v>317.2</v>
      </c>
      <c r="S14" s="56">
        <f t="shared" si="4"/>
        <v>389.3</v>
      </c>
      <c r="T14" s="56">
        <f t="shared" si="4"/>
        <v>432.6</v>
      </c>
      <c r="U14" s="56">
        <f t="shared" si="4"/>
        <v>576.79999999999995</v>
      </c>
      <c r="V14" s="56">
        <f t="shared" si="4"/>
        <v>620.1</v>
      </c>
      <c r="W14" s="56">
        <f t="shared" si="5"/>
        <v>383.6</v>
      </c>
      <c r="X14" s="56">
        <f t="shared" si="5"/>
        <v>453.6</v>
      </c>
      <c r="Y14" s="56">
        <f t="shared" si="5"/>
        <v>411.6</v>
      </c>
      <c r="Z14" s="56">
        <f t="shared" si="5"/>
        <v>607.6</v>
      </c>
      <c r="AA14" s="56">
        <f t="shared" si="5"/>
        <v>840</v>
      </c>
      <c r="AB14" s="56">
        <f t="shared" si="6"/>
        <v>468.8</v>
      </c>
      <c r="AC14" s="56">
        <f t="shared" si="6"/>
        <v>596.6</v>
      </c>
      <c r="AD14" s="56">
        <f t="shared" si="6"/>
        <v>852.3</v>
      </c>
    </row>
    <row r="15" spans="1:30" x14ac:dyDescent="0.2">
      <c r="A15" s="59" t="s">
        <v>7</v>
      </c>
      <c r="B15" s="58" t="s">
        <v>8</v>
      </c>
      <c r="C15" s="54">
        <v>5</v>
      </c>
      <c r="D15" s="54">
        <f t="shared" si="0"/>
        <v>203.2</v>
      </c>
      <c r="E15" s="152">
        <v>40.631999999999998</v>
      </c>
      <c r="F15" s="157">
        <v>96.2</v>
      </c>
      <c r="G15" s="152">
        <f t="shared" si="7"/>
        <v>19.240000000000002</v>
      </c>
      <c r="H15" s="158">
        <v>93.2</v>
      </c>
      <c r="I15" s="51">
        <f t="shared" si="1"/>
        <v>18.64</v>
      </c>
      <c r="J15" s="54">
        <f t="shared" si="2"/>
        <v>94.7</v>
      </c>
      <c r="K15" s="154">
        <v>18.940000000000001</v>
      </c>
      <c r="L15" s="160">
        <v>94</v>
      </c>
      <c r="M15" s="51">
        <f t="shared" si="8"/>
        <v>18.8</v>
      </c>
      <c r="N15" s="158">
        <v>124.5</v>
      </c>
      <c r="O15" s="51">
        <f t="shared" si="8"/>
        <v>24.9</v>
      </c>
      <c r="P15" s="54">
        <f t="shared" si="3"/>
        <v>97.5</v>
      </c>
      <c r="Q15" s="154">
        <v>19.503</v>
      </c>
      <c r="R15" s="56">
        <f t="shared" si="9"/>
        <v>105.8</v>
      </c>
      <c r="S15" s="56">
        <f t="shared" si="4"/>
        <v>129.9</v>
      </c>
      <c r="T15" s="56">
        <f t="shared" si="4"/>
        <v>144.30000000000001</v>
      </c>
      <c r="U15" s="56">
        <f t="shared" si="4"/>
        <v>192.4</v>
      </c>
      <c r="V15" s="56">
        <f t="shared" si="4"/>
        <v>206.8</v>
      </c>
      <c r="W15" s="56">
        <f t="shared" si="5"/>
        <v>127.7</v>
      </c>
      <c r="X15" s="56">
        <f t="shared" si="5"/>
        <v>151</v>
      </c>
      <c r="Y15" s="56">
        <f t="shared" si="5"/>
        <v>137</v>
      </c>
      <c r="Z15" s="56">
        <f t="shared" si="5"/>
        <v>202.2</v>
      </c>
      <c r="AA15" s="56">
        <f t="shared" si="5"/>
        <v>279.60000000000002</v>
      </c>
      <c r="AB15" s="56">
        <f t="shared" si="6"/>
        <v>156.30000000000001</v>
      </c>
      <c r="AC15" s="56">
        <f t="shared" si="6"/>
        <v>198.9</v>
      </c>
      <c r="AD15" s="56">
        <f t="shared" si="6"/>
        <v>284.10000000000002</v>
      </c>
    </row>
    <row r="16" spans="1:30" x14ac:dyDescent="0.2">
      <c r="A16" s="59" t="s">
        <v>9</v>
      </c>
      <c r="B16" s="58" t="s">
        <v>10</v>
      </c>
      <c r="C16" s="54">
        <v>6</v>
      </c>
      <c r="D16" s="54">
        <f t="shared" si="0"/>
        <v>243.8</v>
      </c>
      <c r="E16" s="152">
        <v>40.631999999999998</v>
      </c>
      <c r="F16" s="157">
        <v>115.3</v>
      </c>
      <c r="G16" s="152">
        <f t="shared" si="7"/>
        <v>19.216666666666665</v>
      </c>
      <c r="H16" s="158">
        <v>112.1</v>
      </c>
      <c r="I16" s="51">
        <f t="shared" si="1"/>
        <v>18.683333333333334</v>
      </c>
      <c r="J16" s="54">
        <f t="shared" si="2"/>
        <v>113.6</v>
      </c>
      <c r="K16" s="154">
        <v>18.940000000000001</v>
      </c>
      <c r="L16" s="160">
        <v>112.7</v>
      </c>
      <c r="M16" s="51">
        <f t="shared" si="8"/>
        <v>18.783333333333335</v>
      </c>
      <c r="N16" s="158">
        <v>149.6</v>
      </c>
      <c r="O16" s="51">
        <f t="shared" si="8"/>
        <v>24.933333333333334</v>
      </c>
      <c r="P16" s="54">
        <f t="shared" si="3"/>
        <v>117</v>
      </c>
      <c r="Q16" s="154">
        <v>19.503</v>
      </c>
      <c r="R16" s="56">
        <f t="shared" si="9"/>
        <v>126.8</v>
      </c>
      <c r="S16" s="56">
        <f t="shared" si="4"/>
        <v>155.69999999999999</v>
      </c>
      <c r="T16" s="56">
        <f t="shared" si="4"/>
        <v>173</v>
      </c>
      <c r="U16" s="56">
        <f t="shared" si="4"/>
        <v>230.6</v>
      </c>
      <c r="V16" s="56">
        <f t="shared" si="4"/>
        <v>247.9</v>
      </c>
      <c r="W16" s="56">
        <f t="shared" si="5"/>
        <v>153.6</v>
      </c>
      <c r="X16" s="56">
        <f t="shared" si="5"/>
        <v>181.6</v>
      </c>
      <c r="Y16" s="56">
        <f t="shared" si="5"/>
        <v>164.8</v>
      </c>
      <c r="Z16" s="56">
        <f t="shared" si="5"/>
        <v>243.3</v>
      </c>
      <c r="AA16" s="56">
        <f t="shared" si="5"/>
        <v>336.3</v>
      </c>
      <c r="AB16" s="56">
        <f t="shared" si="6"/>
        <v>187.4</v>
      </c>
      <c r="AC16" s="56">
        <f t="shared" si="6"/>
        <v>238.6</v>
      </c>
      <c r="AD16" s="56">
        <f t="shared" si="6"/>
        <v>340.8</v>
      </c>
    </row>
    <row r="17" spans="1:30" x14ac:dyDescent="0.2">
      <c r="A17" s="59" t="s">
        <v>11</v>
      </c>
      <c r="B17" s="58" t="s">
        <v>12</v>
      </c>
      <c r="C17" s="54">
        <v>8</v>
      </c>
      <c r="D17" s="54">
        <f t="shared" si="0"/>
        <v>325.10000000000002</v>
      </c>
      <c r="E17" s="152">
        <v>40.631999999999998</v>
      </c>
      <c r="F17" s="157">
        <v>153.69999999999999</v>
      </c>
      <c r="G17" s="152">
        <f t="shared" si="7"/>
        <v>19.212499999999999</v>
      </c>
      <c r="H17" s="158">
        <v>149.4</v>
      </c>
      <c r="I17" s="51">
        <f t="shared" si="1"/>
        <v>18.675000000000001</v>
      </c>
      <c r="J17" s="54">
        <f t="shared" si="2"/>
        <v>151.5</v>
      </c>
      <c r="K17" s="154">
        <v>18.940000000000001</v>
      </c>
      <c r="L17" s="160">
        <v>150</v>
      </c>
      <c r="M17" s="51">
        <f t="shared" si="8"/>
        <v>18.75</v>
      </c>
      <c r="N17" s="158">
        <v>199.2</v>
      </c>
      <c r="O17" s="51">
        <f t="shared" si="8"/>
        <v>24.9</v>
      </c>
      <c r="P17" s="54">
        <f t="shared" si="3"/>
        <v>156</v>
      </c>
      <c r="Q17" s="154">
        <v>19.503</v>
      </c>
      <c r="R17" s="56">
        <f t="shared" si="9"/>
        <v>169.1</v>
      </c>
      <c r="S17" s="56">
        <f t="shared" si="4"/>
        <v>207.5</v>
      </c>
      <c r="T17" s="56">
        <f t="shared" si="4"/>
        <v>230.6</v>
      </c>
      <c r="U17" s="56">
        <f t="shared" si="4"/>
        <v>307.39999999999998</v>
      </c>
      <c r="V17" s="56">
        <f t="shared" si="4"/>
        <v>330.5</v>
      </c>
      <c r="W17" s="56">
        <v>0</v>
      </c>
      <c r="X17" s="56">
        <f t="shared" ref="X17:AA20" si="10">ROUND($C17*$I17*X$6,1)</f>
        <v>242</v>
      </c>
      <c r="Y17" s="56">
        <f t="shared" si="10"/>
        <v>219.6</v>
      </c>
      <c r="Z17" s="56">
        <f t="shared" si="10"/>
        <v>324.2</v>
      </c>
      <c r="AA17" s="56">
        <f t="shared" si="10"/>
        <v>448.2</v>
      </c>
      <c r="AB17" s="56">
        <f t="shared" si="6"/>
        <v>250</v>
      </c>
      <c r="AC17" s="56">
        <f t="shared" si="6"/>
        <v>318.2</v>
      </c>
      <c r="AD17" s="56">
        <f t="shared" si="6"/>
        <v>454.5</v>
      </c>
    </row>
    <row r="18" spans="1:30" x14ac:dyDescent="0.2">
      <c r="A18" s="59" t="s">
        <v>13</v>
      </c>
      <c r="B18" s="58" t="s">
        <v>14</v>
      </c>
      <c r="C18" s="54">
        <v>14</v>
      </c>
      <c r="D18" s="54">
        <f t="shared" si="0"/>
        <v>568.79999999999995</v>
      </c>
      <c r="E18" s="152">
        <v>40.631999999999998</v>
      </c>
      <c r="F18" s="157">
        <v>269.10000000000002</v>
      </c>
      <c r="G18" s="152">
        <f t="shared" si="7"/>
        <v>19.221428571428572</v>
      </c>
      <c r="H18" s="158">
        <v>261.60000000000002</v>
      </c>
      <c r="I18" s="51">
        <f t="shared" si="1"/>
        <v>18.685714285714287</v>
      </c>
      <c r="J18" s="54">
        <f t="shared" si="2"/>
        <v>265.2</v>
      </c>
      <c r="K18" s="154">
        <v>18.940000000000001</v>
      </c>
      <c r="L18" s="160">
        <v>262.7</v>
      </c>
      <c r="M18" s="51">
        <f t="shared" si="8"/>
        <v>18.764285714285712</v>
      </c>
      <c r="N18" s="158">
        <v>349.8</v>
      </c>
      <c r="O18" s="51">
        <f t="shared" si="8"/>
        <v>24.985714285714288</v>
      </c>
      <c r="P18" s="54">
        <f t="shared" si="3"/>
        <v>273</v>
      </c>
      <c r="Q18" s="154">
        <v>19.503</v>
      </c>
      <c r="R18" s="56">
        <f t="shared" si="9"/>
        <v>296</v>
      </c>
      <c r="S18" s="56">
        <f t="shared" si="4"/>
        <v>363.3</v>
      </c>
      <c r="T18" s="56">
        <f t="shared" si="4"/>
        <v>403.7</v>
      </c>
      <c r="U18" s="56">
        <f t="shared" si="4"/>
        <v>538.20000000000005</v>
      </c>
      <c r="V18" s="56">
        <f t="shared" si="4"/>
        <v>578.6</v>
      </c>
      <c r="W18" s="56">
        <f t="shared" ref="W18:W23" si="11">ROUND($C18*$I18*W$6,1)</f>
        <v>358.4</v>
      </c>
      <c r="X18" s="56">
        <f t="shared" si="10"/>
        <v>423.8</v>
      </c>
      <c r="Y18" s="56">
        <f t="shared" si="10"/>
        <v>384.6</v>
      </c>
      <c r="Z18" s="56">
        <f t="shared" si="10"/>
        <v>567.70000000000005</v>
      </c>
      <c r="AA18" s="56">
        <f t="shared" si="10"/>
        <v>784.8</v>
      </c>
      <c r="AB18" s="56">
        <f t="shared" si="6"/>
        <v>437.6</v>
      </c>
      <c r="AC18" s="56">
        <f t="shared" si="6"/>
        <v>556.9</v>
      </c>
      <c r="AD18" s="56">
        <f t="shared" si="6"/>
        <v>795.6</v>
      </c>
    </row>
    <row r="19" spans="1:30" x14ac:dyDescent="0.2">
      <c r="A19" s="59" t="s">
        <v>22</v>
      </c>
      <c r="B19" s="58" t="s">
        <v>30</v>
      </c>
      <c r="C19" s="54">
        <v>0</v>
      </c>
      <c r="D19" s="54">
        <f t="shared" si="0"/>
        <v>0</v>
      </c>
      <c r="E19" s="152">
        <v>0</v>
      </c>
      <c r="F19" s="157">
        <v>0</v>
      </c>
      <c r="G19" s="152">
        <v>0</v>
      </c>
      <c r="H19" s="158">
        <v>0</v>
      </c>
      <c r="I19" s="51">
        <v>0</v>
      </c>
      <c r="J19" s="54">
        <f t="shared" si="2"/>
        <v>0</v>
      </c>
      <c r="K19" s="154">
        <v>0</v>
      </c>
      <c r="L19" s="160">
        <v>0</v>
      </c>
      <c r="M19" s="51">
        <v>0</v>
      </c>
      <c r="N19" s="158">
        <v>0</v>
      </c>
      <c r="O19" s="51">
        <v>0</v>
      </c>
      <c r="P19" s="54">
        <f t="shared" si="3"/>
        <v>0</v>
      </c>
      <c r="Q19" s="154">
        <v>0</v>
      </c>
      <c r="R19" s="56">
        <f t="shared" si="9"/>
        <v>0</v>
      </c>
      <c r="S19" s="56">
        <f t="shared" si="4"/>
        <v>0</v>
      </c>
      <c r="T19" s="56">
        <f t="shared" si="4"/>
        <v>0</v>
      </c>
      <c r="U19" s="56">
        <f t="shared" si="4"/>
        <v>0</v>
      </c>
      <c r="V19" s="56">
        <f t="shared" si="4"/>
        <v>0</v>
      </c>
      <c r="W19" s="56">
        <f t="shared" si="11"/>
        <v>0</v>
      </c>
      <c r="X19" s="56">
        <f t="shared" si="10"/>
        <v>0</v>
      </c>
      <c r="Y19" s="56">
        <f t="shared" si="10"/>
        <v>0</v>
      </c>
      <c r="Z19" s="56">
        <f t="shared" si="10"/>
        <v>0</v>
      </c>
      <c r="AA19" s="56">
        <f t="shared" si="10"/>
        <v>0</v>
      </c>
      <c r="AB19" s="56">
        <f t="shared" si="6"/>
        <v>0</v>
      </c>
      <c r="AC19" s="56">
        <f t="shared" si="6"/>
        <v>0</v>
      </c>
      <c r="AD19" s="56">
        <f t="shared" si="6"/>
        <v>0</v>
      </c>
    </row>
    <row r="20" spans="1:30" x14ac:dyDescent="0.2">
      <c r="A20" s="59" t="s">
        <v>23</v>
      </c>
      <c r="B20" s="58" t="s">
        <v>31</v>
      </c>
      <c r="C20" s="54">
        <v>0</v>
      </c>
      <c r="D20" s="54">
        <f t="shared" si="0"/>
        <v>0</v>
      </c>
      <c r="E20" s="152">
        <v>0</v>
      </c>
      <c r="F20" s="157">
        <v>0</v>
      </c>
      <c r="G20" s="152">
        <v>0</v>
      </c>
      <c r="H20" s="158">
        <v>0</v>
      </c>
      <c r="I20" s="51">
        <v>0</v>
      </c>
      <c r="J20" s="54">
        <f t="shared" si="2"/>
        <v>0</v>
      </c>
      <c r="K20" s="154">
        <v>0</v>
      </c>
      <c r="L20" s="160">
        <v>0</v>
      </c>
      <c r="M20" s="51">
        <v>0</v>
      </c>
      <c r="N20" s="158">
        <v>0</v>
      </c>
      <c r="O20" s="51">
        <v>0</v>
      </c>
      <c r="P20" s="54">
        <f t="shared" si="3"/>
        <v>0</v>
      </c>
      <c r="Q20" s="154">
        <v>0</v>
      </c>
      <c r="R20" s="56">
        <f t="shared" si="9"/>
        <v>0</v>
      </c>
      <c r="S20" s="56">
        <f t="shared" si="4"/>
        <v>0</v>
      </c>
      <c r="T20" s="56">
        <f t="shared" si="4"/>
        <v>0</v>
      </c>
      <c r="U20" s="56">
        <f t="shared" si="4"/>
        <v>0</v>
      </c>
      <c r="V20" s="56">
        <f t="shared" si="4"/>
        <v>0</v>
      </c>
      <c r="W20" s="56">
        <f t="shared" si="11"/>
        <v>0</v>
      </c>
      <c r="X20" s="56">
        <f t="shared" si="10"/>
        <v>0</v>
      </c>
      <c r="Y20" s="56">
        <f t="shared" si="10"/>
        <v>0</v>
      </c>
      <c r="Z20" s="56">
        <f t="shared" si="10"/>
        <v>0</v>
      </c>
      <c r="AA20" s="56">
        <f t="shared" si="10"/>
        <v>0</v>
      </c>
      <c r="AB20" s="56">
        <f t="shared" si="6"/>
        <v>0</v>
      </c>
      <c r="AC20" s="56">
        <f t="shared" si="6"/>
        <v>0</v>
      </c>
      <c r="AD20" s="56">
        <f t="shared" si="6"/>
        <v>0</v>
      </c>
    </row>
    <row r="21" spans="1:30" x14ac:dyDescent="0.2">
      <c r="A21" s="59" t="s">
        <v>24</v>
      </c>
      <c r="B21" s="58" t="s">
        <v>87</v>
      </c>
      <c r="C21" s="54">
        <v>15</v>
      </c>
      <c r="D21" s="54">
        <f t="shared" si="0"/>
        <v>609.5</v>
      </c>
      <c r="E21" s="152">
        <v>40.631999999999998</v>
      </c>
      <c r="F21" s="157">
        <v>346.1</v>
      </c>
      <c r="G21" s="152">
        <f t="shared" si="7"/>
        <v>23.073333333333334</v>
      </c>
      <c r="H21" s="158">
        <v>336.3</v>
      </c>
      <c r="I21" s="51">
        <f t="shared" ref="I21:I27" si="12">H21/C21</f>
        <v>22.42</v>
      </c>
      <c r="J21" s="54">
        <f t="shared" si="2"/>
        <v>341.5</v>
      </c>
      <c r="K21" s="51">
        <v>22.765466779968001</v>
      </c>
      <c r="L21" s="160">
        <v>329.4</v>
      </c>
      <c r="M21" s="51">
        <f t="shared" si="8"/>
        <v>21.959999999999997</v>
      </c>
      <c r="N21" s="158">
        <v>437.3</v>
      </c>
      <c r="O21" s="51">
        <f t="shared" si="8"/>
        <v>29.153333333333332</v>
      </c>
      <c r="P21" s="54">
        <f t="shared" si="3"/>
        <v>507</v>
      </c>
      <c r="Q21" s="154">
        <f t="shared" ref="Q21:Q26" si="13">507/C21</f>
        <v>33.799999999999997</v>
      </c>
      <c r="R21" s="56">
        <f t="shared" si="9"/>
        <v>380.7</v>
      </c>
      <c r="S21" s="56">
        <f t="shared" si="4"/>
        <v>467.2</v>
      </c>
      <c r="T21" s="56">
        <f t="shared" si="4"/>
        <v>519.20000000000005</v>
      </c>
      <c r="U21" s="56">
        <f t="shared" si="4"/>
        <v>692.2</v>
      </c>
      <c r="V21" s="56">
        <f t="shared" si="4"/>
        <v>744.1</v>
      </c>
      <c r="W21" s="56">
        <f t="shared" si="11"/>
        <v>460.7</v>
      </c>
      <c r="X21" s="56">
        <v>0</v>
      </c>
      <c r="Y21" s="56">
        <f t="shared" ref="Y21:AA26" si="14">ROUND($C21*$I21*Y$6,1)</f>
        <v>494.4</v>
      </c>
      <c r="Z21" s="56">
        <f t="shared" si="14"/>
        <v>729.8</v>
      </c>
      <c r="AA21" s="56">
        <f t="shared" si="14"/>
        <v>1008.9</v>
      </c>
      <c r="AB21" s="56">
        <f t="shared" si="6"/>
        <v>563.5</v>
      </c>
      <c r="AC21" s="56">
        <f t="shared" si="6"/>
        <v>717.2</v>
      </c>
      <c r="AD21" s="56">
        <f t="shared" si="6"/>
        <v>1024.5</v>
      </c>
    </row>
    <row r="22" spans="1:30" x14ac:dyDescent="0.2">
      <c r="A22" s="59" t="s">
        <v>25</v>
      </c>
      <c r="B22" s="58" t="s">
        <v>87</v>
      </c>
      <c r="C22" s="54">
        <v>30</v>
      </c>
      <c r="D22" s="54">
        <f t="shared" si="0"/>
        <v>1219</v>
      </c>
      <c r="E22" s="152">
        <v>40.631999999999998</v>
      </c>
      <c r="F22" s="157">
        <v>346.1</v>
      </c>
      <c r="G22" s="152">
        <f t="shared" si="7"/>
        <v>11.536666666666667</v>
      </c>
      <c r="H22" s="158">
        <v>336.3</v>
      </c>
      <c r="I22" s="51">
        <f t="shared" si="12"/>
        <v>11.21</v>
      </c>
      <c r="J22" s="54">
        <f t="shared" si="2"/>
        <v>341.5</v>
      </c>
      <c r="K22" s="51">
        <v>11.382733389984001</v>
      </c>
      <c r="L22" s="160">
        <v>329.4</v>
      </c>
      <c r="M22" s="51">
        <f t="shared" si="8"/>
        <v>10.979999999999999</v>
      </c>
      <c r="N22" s="158">
        <v>437.3</v>
      </c>
      <c r="O22" s="51">
        <f t="shared" si="8"/>
        <v>14.576666666666666</v>
      </c>
      <c r="P22" s="54">
        <f t="shared" si="3"/>
        <v>507</v>
      </c>
      <c r="Q22" s="154">
        <f t="shared" si="13"/>
        <v>16.899999999999999</v>
      </c>
      <c r="R22" s="56">
        <f t="shared" si="9"/>
        <v>380.7</v>
      </c>
      <c r="S22" s="56">
        <f t="shared" si="4"/>
        <v>467.2</v>
      </c>
      <c r="T22" s="56">
        <f t="shared" si="4"/>
        <v>519.20000000000005</v>
      </c>
      <c r="U22" s="56">
        <f t="shared" si="4"/>
        <v>692.2</v>
      </c>
      <c r="V22" s="56">
        <f t="shared" si="4"/>
        <v>744.1</v>
      </c>
      <c r="W22" s="56">
        <f t="shared" si="11"/>
        <v>460.7</v>
      </c>
      <c r="X22" s="56">
        <v>0</v>
      </c>
      <c r="Y22" s="56">
        <f t="shared" si="14"/>
        <v>494.4</v>
      </c>
      <c r="Z22" s="56">
        <f t="shared" si="14"/>
        <v>729.8</v>
      </c>
      <c r="AA22" s="56">
        <f t="shared" si="14"/>
        <v>1008.9</v>
      </c>
      <c r="AB22" s="56">
        <f t="shared" si="6"/>
        <v>563.5</v>
      </c>
      <c r="AC22" s="56">
        <f t="shared" si="6"/>
        <v>717.2</v>
      </c>
      <c r="AD22" s="56">
        <f t="shared" si="6"/>
        <v>1024.5</v>
      </c>
    </row>
    <row r="23" spans="1:30" x14ac:dyDescent="0.2">
      <c r="A23" s="59" t="s">
        <v>26</v>
      </c>
      <c r="B23" s="58" t="s">
        <v>87</v>
      </c>
      <c r="C23" s="54">
        <v>45</v>
      </c>
      <c r="D23" s="54">
        <f t="shared" si="0"/>
        <v>1828.4</v>
      </c>
      <c r="E23" s="152">
        <v>40.631999999999998</v>
      </c>
      <c r="F23" s="157">
        <v>346.1</v>
      </c>
      <c r="G23" s="152">
        <f t="shared" si="7"/>
        <v>7.6911111111111117</v>
      </c>
      <c r="H23" s="158">
        <v>336.3</v>
      </c>
      <c r="I23" s="51">
        <f t="shared" si="12"/>
        <v>7.4733333333333336</v>
      </c>
      <c r="J23" s="54">
        <f t="shared" si="2"/>
        <v>341.5</v>
      </c>
      <c r="K23" s="51">
        <v>7.5884889266560007</v>
      </c>
      <c r="L23" s="160">
        <v>329.4</v>
      </c>
      <c r="M23" s="51">
        <f t="shared" si="8"/>
        <v>7.3199999999999994</v>
      </c>
      <c r="N23" s="158">
        <v>437.3</v>
      </c>
      <c r="O23" s="51">
        <f t="shared" si="8"/>
        <v>9.7177777777777781</v>
      </c>
      <c r="P23" s="54">
        <f t="shared" si="3"/>
        <v>507</v>
      </c>
      <c r="Q23" s="154">
        <f t="shared" si="13"/>
        <v>11.266666666666667</v>
      </c>
      <c r="R23" s="56">
        <f t="shared" si="9"/>
        <v>380.7</v>
      </c>
      <c r="S23" s="56">
        <f t="shared" si="4"/>
        <v>467.2</v>
      </c>
      <c r="T23" s="56">
        <f t="shared" si="4"/>
        <v>519.20000000000005</v>
      </c>
      <c r="U23" s="56">
        <f t="shared" si="4"/>
        <v>692.2</v>
      </c>
      <c r="V23" s="56">
        <f t="shared" si="4"/>
        <v>744.1</v>
      </c>
      <c r="W23" s="56">
        <f t="shared" si="11"/>
        <v>460.7</v>
      </c>
      <c r="X23" s="56">
        <v>0</v>
      </c>
      <c r="Y23" s="56">
        <f t="shared" si="14"/>
        <v>494.4</v>
      </c>
      <c r="Z23" s="56">
        <f t="shared" si="14"/>
        <v>729.8</v>
      </c>
      <c r="AA23" s="56">
        <f t="shared" si="14"/>
        <v>1008.9</v>
      </c>
      <c r="AB23" s="56">
        <f t="shared" si="6"/>
        <v>563.5</v>
      </c>
      <c r="AC23" s="56">
        <f t="shared" si="6"/>
        <v>717.2</v>
      </c>
      <c r="AD23" s="56">
        <f t="shared" si="6"/>
        <v>1024.5</v>
      </c>
    </row>
    <row r="24" spans="1:30" x14ac:dyDescent="0.2">
      <c r="A24" s="59" t="s">
        <v>19</v>
      </c>
      <c r="B24" s="58" t="s">
        <v>86</v>
      </c>
      <c r="C24" s="54">
        <v>15</v>
      </c>
      <c r="D24" s="54">
        <f t="shared" si="0"/>
        <v>609.5</v>
      </c>
      <c r="E24" s="152">
        <v>40.631999999999998</v>
      </c>
      <c r="F24" s="157">
        <v>346.1</v>
      </c>
      <c r="G24" s="152">
        <f t="shared" si="7"/>
        <v>23.073333333333334</v>
      </c>
      <c r="H24" s="158">
        <v>357.6</v>
      </c>
      <c r="I24" s="51">
        <f t="shared" si="12"/>
        <v>23.84</v>
      </c>
      <c r="J24" s="54">
        <f t="shared" si="2"/>
        <v>341.5</v>
      </c>
      <c r="K24" s="51">
        <v>22.765466779968001</v>
      </c>
      <c r="L24" s="160">
        <v>329.4</v>
      </c>
      <c r="M24" s="51">
        <f t="shared" si="8"/>
        <v>21.959999999999997</v>
      </c>
      <c r="N24" s="158">
        <v>437.3</v>
      </c>
      <c r="O24" s="51">
        <f t="shared" si="8"/>
        <v>29.153333333333332</v>
      </c>
      <c r="P24" s="54">
        <f t="shared" si="3"/>
        <v>507</v>
      </c>
      <c r="Q24" s="154">
        <f t="shared" si="13"/>
        <v>33.799999999999997</v>
      </c>
      <c r="R24" s="56">
        <f t="shared" si="9"/>
        <v>380.7</v>
      </c>
      <c r="S24" s="56">
        <f t="shared" si="4"/>
        <v>467.2</v>
      </c>
      <c r="T24" s="56">
        <f t="shared" si="4"/>
        <v>519.20000000000005</v>
      </c>
      <c r="U24" s="56">
        <f t="shared" si="4"/>
        <v>692.2</v>
      </c>
      <c r="V24" s="56">
        <f t="shared" si="4"/>
        <v>744.1</v>
      </c>
      <c r="W24" s="56">
        <v>0</v>
      </c>
      <c r="X24" s="56">
        <f>ROUND($C24*$I24*X$6,1)</f>
        <v>579.29999999999995</v>
      </c>
      <c r="Y24" s="56">
        <f t="shared" si="14"/>
        <v>525.70000000000005</v>
      </c>
      <c r="Z24" s="56">
        <f t="shared" si="14"/>
        <v>776</v>
      </c>
      <c r="AA24" s="56">
        <f t="shared" si="14"/>
        <v>1072.8</v>
      </c>
      <c r="AB24" s="56">
        <f t="shared" si="6"/>
        <v>563.5</v>
      </c>
      <c r="AC24" s="56">
        <f t="shared" si="6"/>
        <v>717.2</v>
      </c>
      <c r="AD24" s="56">
        <f t="shared" si="6"/>
        <v>1024.5</v>
      </c>
    </row>
    <row r="25" spans="1:30" x14ac:dyDescent="0.2">
      <c r="A25" s="59" t="s">
        <v>20</v>
      </c>
      <c r="B25" s="58" t="s">
        <v>86</v>
      </c>
      <c r="C25" s="54">
        <v>30</v>
      </c>
      <c r="D25" s="54">
        <f t="shared" si="0"/>
        <v>1219</v>
      </c>
      <c r="E25" s="152">
        <v>40.631999999999998</v>
      </c>
      <c r="F25" s="157">
        <v>346.1</v>
      </c>
      <c r="G25" s="152">
        <f t="shared" si="7"/>
        <v>11.536666666666667</v>
      </c>
      <c r="H25" s="158">
        <v>357.6</v>
      </c>
      <c r="I25" s="51">
        <f t="shared" si="12"/>
        <v>11.92</v>
      </c>
      <c r="J25" s="54">
        <f t="shared" si="2"/>
        <v>340.5</v>
      </c>
      <c r="K25" s="51">
        <v>11.349352940159999</v>
      </c>
      <c r="L25" s="160">
        <v>329.4</v>
      </c>
      <c r="M25" s="51">
        <f t="shared" si="8"/>
        <v>10.979999999999999</v>
      </c>
      <c r="N25" s="158">
        <v>437.3</v>
      </c>
      <c r="O25" s="51">
        <f t="shared" si="8"/>
        <v>14.576666666666666</v>
      </c>
      <c r="P25" s="54">
        <f t="shared" si="3"/>
        <v>507</v>
      </c>
      <c r="Q25" s="154">
        <f t="shared" si="13"/>
        <v>16.899999999999999</v>
      </c>
      <c r="R25" s="56">
        <f t="shared" si="9"/>
        <v>380.7</v>
      </c>
      <c r="S25" s="56">
        <f t="shared" si="4"/>
        <v>467.2</v>
      </c>
      <c r="T25" s="56">
        <f t="shared" si="4"/>
        <v>519.20000000000005</v>
      </c>
      <c r="U25" s="56">
        <f t="shared" si="4"/>
        <v>692.2</v>
      </c>
      <c r="V25" s="56">
        <f t="shared" si="4"/>
        <v>744.1</v>
      </c>
      <c r="W25" s="56">
        <v>0</v>
      </c>
      <c r="X25" s="56">
        <f>ROUND($C25*$I25*X$6,1)</f>
        <v>579.29999999999995</v>
      </c>
      <c r="Y25" s="56">
        <f t="shared" si="14"/>
        <v>525.70000000000005</v>
      </c>
      <c r="Z25" s="56">
        <f t="shared" si="14"/>
        <v>776</v>
      </c>
      <c r="AA25" s="56">
        <f t="shared" si="14"/>
        <v>1072.8</v>
      </c>
      <c r="AB25" s="56">
        <f t="shared" si="6"/>
        <v>561.79999999999995</v>
      </c>
      <c r="AC25" s="56">
        <f t="shared" si="6"/>
        <v>715.1</v>
      </c>
      <c r="AD25" s="56">
        <f t="shared" si="6"/>
        <v>1021.5</v>
      </c>
    </row>
    <row r="26" spans="1:30" x14ac:dyDescent="0.2">
      <c r="A26" s="59" t="s">
        <v>21</v>
      </c>
      <c r="B26" s="58" t="s">
        <v>86</v>
      </c>
      <c r="C26" s="54">
        <v>45</v>
      </c>
      <c r="D26" s="54">
        <f t="shared" si="0"/>
        <v>1828.4</v>
      </c>
      <c r="E26" s="152">
        <v>40.631999999999998</v>
      </c>
      <c r="F26" s="157">
        <v>346.1</v>
      </c>
      <c r="G26" s="152">
        <f t="shared" si="7"/>
        <v>7.6911111111111117</v>
      </c>
      <c r="H26" s="158">
        <v>357.6</v>
      </c>
      <c r="I26" s="51">
        <f t="shared" si="12"/>
        <v>7.9466666666666672</v>
      </c>
      <c r="J26" s="54">
        <f t="shared" si="2"/>
        <v>341.6</v>
      </c>
      <c r="K26" s="51">
        <v>7.5912706308079994</v>
      </c>
      <c r="L26" s="160">
        <v>329.4</v>
      </c>
      <c r="M26" s="51">
        <f t="shared" si="8"/>
        <v>7.3199999999999994</v>
      </c>
      <c r="N26" s="158">
        <v>437.3</v>
      </c>
      <c r="O26" s="51">
        <f t="shared" si="8"/>
        <v>9.7177777777777781</v>
      </c>
      <c r="P26" s="54">
        <f t="shared" si="3"/>
        <v>507</v>
      </c>
      <c r="Q26" s="154">
        <f t="shared" si="13"/>
        <v>11.266666666666667</v>
      </c>
      <c r="R26" s="56">
        <f t="shared" si="9"/>
        <v>380.7</v>
      </c>
      <c r="S26" s="56">
        <f t="shared" si="4"/>
        <v>467.2</v>
      </c>
      <c r="T26" s="56">
        <f t="shared" si="4"/>
        <v>519.20000000000005</v>
      </c>
      <c r="U26" s="56">
        <f t="shared" si="4"/>
        <v>692.2</v>
      </c>
      <c r="V26" s="56">
        <f t="shared" si="4"/>
        <v>744.1</v>
      </c>
      <c r="W26" s="56">
        <v>0</v>
      </c>
      <c r="X26" s="56">
        <f>ROUND($C26*$I26*X$6,1)</f>
        <v>579.29999999999995</v>
      </c>
      <c r="Y26" s="56">
        <f t="shared" si="14"/>
        <v>525.70000000000005</v>
      </c>
      <c r="Z26" s="56">
        <f t="shared" si="14"/>
        <v>776</v>
      </c>
      <c r="AA26" s="56">
        <f t="shared" si="14"/>
        <v>1072.8</v>
      </c>
      <c r="AB26" s="56">
        <f t="shared" si="6"/>
        <v>563.6</v>
      </c>
      <c r="AC26" s="56">
        <f t="shared" si="6"/>
        <v>717.4</v>
      </c>
      <c r="AD26" s="56">
        <f t="shared" si="6"/>
        <v>1024.8</v>
      </c>
    </row>
    <row r="27" spans="1:30" x14ac:dyDescent="0.2">
      <c r="A27" s="59" t="s">
        <v>15</v>
      </c>
      <c r="B27" s="60" t="s">
        <v>16</v>
      </c>
      <c r="C27" s="54">
        <v>21.43</v>
      </c>
      <c r="D27" s="54">
        <f t="shared" si="0"/>
        <v>870.7</v>
      </c>
      <c r="E27" s="152">
        <v>40.631999999999998</v>
      </c>
      <c r="F27" s="157">
        <v>412.2</v>
      </c>
      <c r="G27" s="152">
        <f t="shared" si="7"/>
        <v>19.234717685487634</v>
      </c>
      <c r="H27" s="158">
        <v>400.3</v>
      </c>
      <c r="I27" s="51">
        <f t="shared" si="12"/>
        <v>18.679421371908539</v>
      </c>
      <c r="J27" s="54">
        <f t="shared" si="2"/>
        <v>405.9</v>
      </c>
      <c r="K27" s="154">
        <v>18.940000000000001</v>
      </c>
      <c r="L27" s="160">
        <v>375.3</v>
      </c>
      <c r="M27" s="51">
        <f t="shared" si="8"/>
        <v>17.512832477834813</v>
      </c>
      <c r="N27" s="158">
        <v>498.2</v>
      </c>
      <c r="O27" s="51">
        <f t="shared" si="8"/>
        <v>23.247783481101258</v>
      </c>
      <c r="P27" s="54">
        <f t="shared" si="3"/>
        <v>417.9</v>
      </c>
      <c r="Q27" s="154">
        <v>19.503</v>
      </c>
      <c r="R27" s="56">
        <f t="shared" si="9"/>
        <v>453.4</v>
      </c>
      <c r="S27" s="56">
        <f t="shared" si="9"/>
        <v>556.5</v>
      </c>
      <c r="T27" s="56">
        <f t="shared" si="9"/>
        <v>618.29999999999995</v>
      </c>
      <c r="U27" s="56">
        <f t="shared" si="9"/>
        <v>824.4</v>
      </c>
      <c r="V27" s="56">
        <f t="shared" si="9"/>
        <v>886.2</v>
      </c>
      <c r="W27" s="56">
        <f>H27</f>
        <v>400.3</v>
      </c>
      <c r="X27" s="56">
        <f>W27</f>
        <v>400.3</v>
      </c>
      <c r="Y27" s="56">
        <f t="shared" ref="Y27:AA27" si="15">X27</f>
        <v>400.3</v>
      </c>
      <c r="Z27" s="56">
        <f t="shared" si="15"/>
        <v>400.3</v>
      </c>
      <c r="AA27" s="56">
        <f t="shared" si="15"/>
        <v>400.3</v>
      </c>
      <c r="AB27" s="56">
        <f t="shared" si="6"/>
        <v>669.7</v>
      </c>
      <c r="AC27" s="56">
        <f t="shared" si="6"/>
        <v>852.4</v>
      </c>
      <c r="AD27" s="56">
        <f t="shared" si="6"/>
        <v>1217.7</v>
      </c>
    </row>
    <row r="28" spans="1:30" x14ac:dyDescent="0.2">
      <c r="A28" s="61"/>
      <c r="B28" s="62"/>
      <c r="C28" s="63"/>
      <c r="D28" s="63"/>
      <c r="E28" s="64"/>
      <c r="F28" s="63"/>
      <c r="G28" s="64"/>
      <c r="H28" s="63"/>
      <c r="I28" s="64"/>
      <c r="J28" s="65"/>
      <c r="K28" s="64"/>
      <c r="L28" s="66"/>
      <c r="M28" s="64"/>
      <c r="N28" s="63"/>
      <c r="O28" s="64"/>
      <c r="P28" s="63"/>
      <c r="Q28" s="64"/>
      <c r="R28" s="68"/>
      <c r="S28" s="68"/>
      <c r="T28" s="68"/>
      <c r="U28" s="68"/>
      <c r="V28" s="68"/>
      <c r="W28" s="67"/>
      <c r="X28" s="67"/>
      <c r="Y28" s="67"/>
      <c r="Z28" s="67"/>
      <c r="AA28" s="67"/>
      <c r="AB28" s="68"/>
      <c r="AC28" s="68"/>
      <c r="AD28" s="68"/>
    </row>
    <row r="29" spans="1:30" x14ac:dyDescent="0.2">
      <c r="A29" s="31"/>
      <c r="B29" s="32" t="s">
        <v>32</v>
      </c>
      <c r="C29" s="33"/>
      <c r="D29" s="34"/>
      <c r="E29" s="35"/>
      <c r="F29" s="34"/>
      <c r="G29" s="35"/>
      <c r="H29" s="36"/>
      <c r="I29" s="35"/>
      <c r="J29" s="36"/>
      <c r="K29" s="35"/>
      <c r="L29" s="34"/>
      <c r="M29" s="34"/>
      <c r="N29" s="34"/>
      <c r="O29" s="34"/>
      <c r="P29" s="35"/>
      <c r="Q29" s="35"/>
      <c r="R29" s="35"/>
      <c r="S29" s="35"/>
      <c r="T29" s="35"/>
      <c r="U29" s="35"/>
      <c r="V29" s="35"/>
      <c r="W29" s="37"/>
      <c r="X29" s="38"/>
      <c r="Y29" s="38"/>
      <c r="Z29" s="38"/>
      <c r="AA29" s="38"/>
      <c r="AB29" s="34"/>
      <c r="AC29" s="34"/>
      <c r="AD29" s="39"/>
    </row>
    <row r="30" spans="1:30" x14ac:dyDescent="0.2">
      <c r="A30" s="69"/>
      <c r="B30" s="70"/>
      <c r="C30" s="71"/>
      <c r="D30" s="44"/>
      <c r="E30" s="72"/>
      <c r="F30" s="44"/>
      <c r="G30" s="72"/>
      <c r="H30" s="44"/>
      <c r="I30" s="72"/>
      <c r="J30" s="73"/>
      <c r="K30" s="72"/>
      <c r="L30" s="74"/>
      <c r="M30" s="72"/>
      <c r="N30" s="44"/>
      <c r="O30" s="72"/>
      <c r="P30" s="44"/>
      <c r="Q30" s="72"/>
      <c r="R30" s="76"/>
      <c r="S30" s="76"/>
      <c r="T30" s="76"/>
      <c r="U30" s="76"/>
      <c r="V30" s="76"/>
      <c r="W30" s="75"/>
      <c r="X30" s="75"/>
      <c r="Y30" s="75"/>
      <c r="Z30" s="75"/>
      <c r="AA30" s="75"/>
      <c r="AB30" s="76"/>
      <c r="AC30" s="76"/>
      <c r="AD30" s="76"/>
    </row>
    <row r="31" spans="1:30" x14ac:dyDescent="0.2">
      <c r="A31" s="77" t="s">
        <v>33</v>
      </c>
      <c r="B31" s="78" t="s">
        <v>34</v>
      </c>
      <c r="C31" s="54"/>
      <c r="D31" s="54">
        <f t="shared" ref="D31:D62" si="16">ROUND(E31*C31,1)</f>
        <v>0</v>
      </c>
      <c r="E31" s="51">
        <v>0</v>
      </c>
      <c r="F31" s="54">
        <f t="shared" ref="F31:F36" si="17">ROUND(G31*C31,1)</f>
        <v>0</v>
      </c>
      <c r="G31" s="152">
        <v>0</v>
      </c>
      <c r="H31" s="54">
        <f t="shared" ref="H31:H62" si="18">ROUND(I31*C31,1)</f>
        <v>0</v>
      </c>
      <c r="I31" s="51">
        <v>0</v>
      </c>
      <c r="J31" s="53">
        <v>0</v>
      </c>
      <c r="K31" s="51">
        <v>0</v>
      </c>
      <c r="L31" s="51">
        <v>0</v>
      </c>
      <c r="M31" s="51">
        <v>0</v>
      </c>
      <c r="N31" s="54"/>
      <c r="O31" s="51"/>
      <c r="P31" s="54">
        <f t="shared" ref="P31:P62" si="19">ROUND(Q31*C31,1)</f>
        <v>0</v>
      </c>
      <c r="Q31" s="51">
        <v>0</v>
      </c>
      <c r="R31" s="56">
        <f t="shared" ref="R31:V46" si="20">ROUND($C31*$G31*R$6,1)</f>
        <v>0</v>
      </c>
      <c r="S31" s="56">
        <f t="shared" si="20"/>
        <v>0</v>
      </c>
      <c r="T31" s="56">
        <f t="shared" si="20"/>
        <v>0</v>
      </c>
      <c r="U31" s="56">
        <f t="shared" si="20"/>
        <v>0</v>
      </c>
      <c r="V31" s="56">
        <f t="shared" si="20"/>
        <v>0</v>
      </c>
      <c r="W31" s="56">
        <f t="shared" ref="W31:AA40" si="21">ROUND($C31*$I31*W$6,1)</f>
        <v>0</v>
      </c>
      <c r="X31" s="56">
        <f t="shared" si="21"/>
        <v>0</v>
      </c>
      <c r="Y31" s="56">
        <f t="shared" si="21"/>
        <v>0</v>
      </c>
      <c r="Z31" s="56">
        <f t="shared" si="21"/>
        <v>0</v>
      </c>
      <c r="AA31" s="56">
        <f t="shared" si="21"/>
        <v>0</v>
      </c>
      <c r="AB31" s="56">
        <f t="shared" ref="AB31:AD62" si="22">ROUND($J31*AB$6,1)</f>
        <v>0</v>
      </c>
      <c r="AC31" s="56">
        <f t="shared" si="22"/>
        <v>0</v>
      </c>
      <c r="AD31" s="56">
        <f t="shared" si="22"/>
        <v>0</v>
      </c>
    </row>
    <row r="32" spans="1:30" s="79" customFormat="1" ht="14.25" customHeight="1" x14ac:dyDescent="0.2">
      <c r="A32" s="77" t="s">
        <v>35</v>
      </c>
      <c r="B32" s="78" t="s">
        <v>36</v>
      </c>
      <c r="C32" s="54"/>
      <c r="D32" s="54">
        <f t="shared" si="16"/>
        <v>0</v>
      </c>
      <c r="E32" s="51">
        <v>0</v>
      </c>
      <c r="F32" s="54">
        <f t="shared" si="17"/>
        <v>0</v>
      </c>
      <c r="G32" s="152">
        <v>0</v>
      </c>
      <c r="H32" s="54">
        <f t="shared" si="18"/>
        <v>0</v>
      </c>
      <c r="I32" s="51">
        <v>0</v>
      </c>
      <c r="J32" s="53">
        <v>0</v>
      </c>
      <c r="K32" s="51">
        <v>0</v>
      </c>
      <c r="L32" s="51">
        <v>0</v>
      </c>
      <c r="M32" s="51">
        <v>0</v>
      </c>
      <c r="N32" s="54"/>
      <c r="O32" s="51"/>
      <c r="P32" s="54">
        <f t="shared" si="19"/>
        <v>0</v>
      </c>
      <c r="Q32" s="51">
        <v>0</v>
      </c>
      <c r="R32" s="56">
        <f t="shared" si="20"/>
        <v>0</v>
      </c>
      <c r="S32" s="56">
        <f t="shared" si="20"/>
        <v>0</v>
      </c>
      <c r="T32" s="56">
        <f t="shared" si="20"/>
        <v>0</v>
      </c>
      <c r="U32" s="56">
        <f t="shared" si="20"/>
        <v>0</v>
      </c>
      <c r="V32" s="56">
        <f t="shared" si="20"/>
        <v>0</v>
      </c>
      <c r="W32" s="56">
        <f t="shared" si="21"/>
        <v>0</v>
      </c>
      <c r="X32" s="56">
        <f t="shared" si="21"/>
        <v>0</v>
      </c>
      <c r="Y32" s="56">
        <f t="shared" si="21"/>
        <v>0</v>
      </c>
      <c r="Z32" s="56">
        <f t="shared" si="21"/>
        <v>0</v>
      </c>
      <c r="AA32" s="56">
        <f t="shared" si="21"/>
        <v>0</v>
      </c>
      <c r="AB32" s="56">
        <f t="shared" si="22"/>
        <v>0</v>
      </c>
      <c r="AC32" s="56">
        <f t="shared" si="22"/>
        <v>0</v>
      </c>
      <c r="AD32" s="56">
        <f t="shared" si="22"/>
        <v>0</v>
      </c>
    </row>
    <row r="33" spans="1:30" s="79" customFormat="1" x14ac:dyDescent="0.2">
      <c r="A33" s="77" t="s">
        <v>37</v>
      </c>
      <c r="B33" s="78" t="s">
        <v>38</v>
      </c>
      <c r="C33" s="54"/>
      <c r="D33" s="54">
        <f t="shared" si="16"/>
        <v>0</v>
      </c>
      <c r="E33" s="51">
        <v>0</v>
      </c>
      <c r="F33" s="54">
        <f t="shared" si="17"/>
        <v>0</v>
      </c>
      <c r="G33" s="152">
        <v>0</v>
      </c>
      <c r="H33" s="54">
        <f t="shared" si="18"/>
        <v>0</v>
      </c>
      <c r="I33" s="51">
        <v>0</v>
      </c>
      <c r="J33" s="53">
        <v>0</v>
      </c>
      <c r="K33" s="51">
        <v>0</v>
      </c>
      <c r="L33" s="51">
        <v>0</v>
      </c>
      <c r="M33" s="51">
        <v>0</v>
      </c>
      <c r="N33" s="54"/>
      <c r="O33" s="51"/>
      <c r="P33" s="54">
        <f t="shared" si="19"/>
        <v>0</v>
      </c>
      <c r="Q33" s="51">
        <v>0</v>
      </c>
      <c r="R33" s="56">
        <f t="shared" si="20"/>
        <v>0</v>
      </c>
      <c r="S33" s="56">
        <f t="shared" si="20"/>
        <v>0</v>
      </c>
      <c r="T33" s="56">
        <f t="shared" si="20"/>
        <v>0</v>
      </c>
      <c r="U33" s="56">
        <f t="shared" si="20"/>
        <v>0</v>
      </c>
      <c r="V33" s="56">
        <f t="shared" si="20"/>
        <v>0</v>
      </c>
      <c r="W33" s="56">
        <f t="shared" si="21"/>
        <v>0</v>
      </c>
      <c r="X33" s="56">
        <f t="shared" si="21"/>
        <v>0</v>
      </c>
      <c r="Y33" s="56">
        <f t="shared" si="21"/>
        <v>0</v>
      </c>
      <c r="Z33" s="56">
        <f t="shared" si="21"/>
        <v>0</v>
      </c>
      <c r="AA33" s="56">
        <f t="shared" si="21"/>
        <v>0</v>
      </c>
      <c r="AB33" s="56">
        <f t="shared" si="22"/>
        <v>0</v>
      </c>
      <c r="AC33" s="56">
        <f t="shared" si="22"/>
        <v>0</v>
      </c>
      <c r="AD33" s="56">
        <f t="shared" si="22"/>
        <v>0</v>
      </c>
    </row>
    <row r="34" spans="1:30" s="79" customFormat="1" x14ac:dyDescent="0.2">
      <c r="A34" s="80" t="s">
        <v>39</v>
      </c>
      <c r="B34" s="81" t="s">
        <v>40</v>
      </c>
      <c r="C34" s="54"/>
      <c r="D34" s="54">
        <f t="shared" si="16"/>
        <v>0</v>
      </c>
      <c r="E34" s="51">
        <v>0</v>
      </c>
      <c r="F34" s="54">
        <f t="shared" si="17"/>
        <v>0</v>
      </c>
      <c r="G34" s="152">
        <v>0</v>
      </c>
      <c r="H34" s="54">
        <f t="shared" si="18"/>
        <v>0</v>
      </c>
      <c r="I34" s="51">
        <v>0</v>
      </c>
      <c r="J34" s="53">
        <v>0</v>
      </c>
      <c r="K34" s="51">
        <v>0</v>
      </c>
      <c r="L34" s="51">
        <v>0</v>
      </c>
      <c r="M34" s="51">
        <v>0</v>
      </c>
      <c r="N34" s="54"/>
      <c r="O34" s="51"/>
      <c r="P34" s="54">
        <f t="shared" si="19"/>
        <v>0</v>
      </c>
      <c r="Q34" s="51">
        <v>0</v>
      </c>
      <c r="R34" s="56">
        <f t="shared" si="20"/>
        <v>0</v>
      </c>
      <c r="S34" s="56">
        <f t="shared" si="20"/>
        <v>0</v>
      </c>
      <c r="T34" s="56">
        <f t="shared" si="20"/>
        <v>0</v>
      </c>
      <c r="U34" s="56">
        <f t="shared" si="20"/>
        <v>0</v>
      </c>
      <c r="V34" s="56">
        <f t="shared" si="20"/>
        <v>0</v>
      </c>
      <c r="W34" s="56">
        <f t="shared" si="21"/>
        <v>0</v>
      </c>
      <c r="X34" s="56">
        <f t="shared" si="21"/>
        <v>0</v>
      </c>
      <c r="Y34" s="56">
        <f t="shared" si="21"/>
        <v>0</v>
      </c>
      <c r="Z34" s="56">
        <f t="shared" si="21"/>
        <v>0</v>
      </c>
      <c r="AA34" s="56">
        <f t="shared" si="21"/>
        <v>0</v>
      </c>
      <c r="AB34" s="56">
        <f t="shared" si="22"/>
        <v>0</v>
      </c>
      <c r="AC34" s="56">
        <f t="shared" si="22"/>
        <v>0</v>
      </c>
      <c r="AD34" s="56">
        <f t="shared" si="22"/>
        <v>0</v>
      </c>
    </row>
    <row r="35" spans="1:30" s="79" customFormat="1" x14ac:dyDescent="0.2">
      <c r="A35" s="77" t="s">
        <v>41</v>
      </c>
      <c r="B35" s="78" t="s">
        <v>42</v>
      </c>
      <c r="C35" s="54"/>
      <c r="D35" s="54">
        <f t="shared" si="16"/>
        <v>0</v>
      </c>
      <c r="E35" s="51">
        <v>0</v>
      </c>
      <c r="F35" s="54">
        <f t="shared" si="17"/>
        <v>0</v>
      </c>
      <c r="G35" s="152">
        <v>0</v>
      </c>
      <c r="H35" s="54">
        <f t="shared" si="18"/>
        <v>0</v>
      </c>
      <c r="I35" s="51">
        <v>0</v>
      </c>
      <c r="J35" s="53">
        <v>0</v>
      </c>
      <c r="K35" s="51">
        <v>0</v>
      </c>
      <c r="L35" s="51">
        <v>0</v>
      </c>
      <c r="M35" s="51">
        <v>0</v>
      </c>
      <c r="N35" s="54"/>
      <c r="O35" s="51"/>
      <c r="P35" s="54">
        <f t="shared" si="19"/>
        <v>0</v>
      </c>
      <c r="Q35" s="51">
        <v>0</v>
      </c>
      <c r="R35" s="56">
        <f t="shared" si="20"/>
        <v>0</v>
      </c>
      <c r="S35" s="56">
        <f t="shared" si="20"/>
        <v>0</v>
      </c>
      <c r="T35" s="56">
        <f t="shared" si="20"/>
        <v>0</v>
      </c>
      <c r="U35" s="56">
        <f t="shared" si="20"/>
        <v>0</v>
      </c>
      <c r="V35" s="56">
        <f t="shared" si="20"/>
        <v>0</v>
      </c>
      <c r="W35" s="56">
        <f t="shared" si="21"/>
        <v>0</v>
      </c>
      <c r="X35" s="56">
        <f t="shared" si="21"/>
        <v>0</v>
      </c>
      <c r="Y35" s="56">
        <f t="shared" si="21"/>
        <v>0</v>
      </c>
      <c r="Z35" s="56">
        <f t="shared" si="21"/>
        <v>0</v>
      </c>
      <c r="AA35" s="56">
        <f t="shared" si="21"/>
        <v>0</v>
      </c>
      <c r="AB35" s="56">
        <f t="shared" si="22"/>
        <v>0</v>
      </c>
      <c r="AC35" s="56">
        <f t="shared" si="22"/>
        <v>0</v>
      </c>
      <c r="AD35" s="56">
        <f t="shared" si="22"/>
        <v>0</v>
      </c>
    </row>
    <row r="36" spans="1:30" s="79" customFormat="1" x14ac:dyDescent="0.2">
      <c r="A36" s="77" t="s">
        <v>43</v>
      </c>
      <c r="B36" s="78" t="s">
        <v>44</v>
      </c>
      <c r="C36" s="54"/>
      <c r="D36" s="54">
        <f t="shared" si="16"/>
        <v>0</v>
      </c>
      <c r="E36" s="51">
        <v>0</v>
      </c>
      <c r="F36" s="54">
        <f t="shared" si="17"/>
        <v>0</v>
      </c>
      <c r="G36" s="152">
        <v>0</v>
      </c>
      <c r="H36" s="54">
        <f t="shared" si="18"/>
        <v>0</v>
      </c>
      <c r="I36" s="51">
        <v>0</v>
      </c>
      <c r="J36" s="53">
        <v>0</v>
      </c>
      <c r="K36" s="51">
        <v>0</v>
      </c>
      <c r="L36" s="51">
        <v>0</v>
      </c>
      <c r="M36" s="51">
        <v>0</v>
      </c>
      <c r="N36" s="54"/>
      <c r="O36" s="51"/>
      <c r="P36" s="54">
        <f t="shared" si="19"/>
        <v>0</v>
      </c>
      <c r="Q36" s="51">
        <v>0</v>
      </c>
      <c r="R36" s="56">
        <f t="shared" si="20"/>
        <v>0</v>
      </c>
      <c r="S36" s="56">
        <f t="shared" si="20"/>
        <v>0</v>
      </c>
      <c r="T36" s="56">
        <f t="shared" si="20"/>
        <v>0</v>
      </c>
      <c r="U36" s="56">
        <f t="shared" si="20"/>
        <v>0</v>
      </c>
      <c r="V36" s="56">
        <f t="shared" si="20"/>
        <v>0</v>
      </c>
      <c r="W36" s="56">
        <f t="shared" si="21"/>
        <v>0</v>
      </c>
      <c r="X36" s="56">
        <f t="shared" si="21"/>
        <v>0</v>
      </c>
      <c r="Y36" s="56">
        <f t="shared" si="21"/>
        <v>0</v>
      </c>
      <c r="Z36" s="56">
        <f t="shared" si="21"/>
        <v>0</v>
      </c>
      <c r="AA36" s="56">
        <f t="shared" si="21"/>
        <v>0</v>
      </c>
      <c r="AB36" s="56">
        <f t="shared" si="22"/>
        <v>0</v>
      </c>
      <c r="AC36" s="56">
        <f t="shared" si="22"/>
        <v>0</v>
      </c>
      <c r="AD36" s="56">
        <f t="shared" si="22"/>
        <v>0</v>
      </c>
    </row>
    <row r="37" spans="1:30" s="79" customFormat="1" x14ac:dyDescent="0.2">
      <c r="A37" s="77" t="s">
        <v>45</v>
      </c>
      <c r="B37" s="78" t="s">
        <v>46</v>
      </c>
      <c r="C37" s="54">
        <v>210.5</v>
      </c>
      <c r="D37" s="54">
        <f t="shared" si="16"/>
        <v>8553</v>
      </c>
      <c r="E37" s="152">
        <v>40.631999999999998</v>
      </c>
      <c r="F37" s="54">
        <f>ROUND(G37*C37,1)</f>
        <v>2506.6</v>
      </c>
      <c r="G37" s="154">
        <v>11.907999999999999</v>
      </c>
      <c r="H37" s="54">
        <f t="shared" si="18"/>
        <v>2434</v>
      </c>
      <c r="I37" s="154">
        <v>11.563000000000001</v>
      </c>
      <c r="J37" s="54">
        <f t="shared" ref="J37:J62" si="23">ROUND(K37*C37,1)</f>
        <v>2465</v>
      </c>
      <c r="K37" s="154">
        <v>11.71</v>
      </c>
      <c r="L37" s="54">
        <f t="shared" ref="L37:L62" si="24">ROUND(M37*C37,1)</f>
        <v>2380.3000000000002</v>
      </c>
      <c r="M37" s="154">
        <v>11.308</v>
      </c>
      <c r="N37" s="54">
        <f>ROUND(O37*C37,1)</f>
        <v>3248</v>
      </c>
      <c r="O37" s="154">
        <v>15.43</v>
      </c>
      <c r="P37" s="54">
        <f t="shared" si="19"/>
        <v>2542.4</v>
      </c>
      <c r="Q37" s="154">
        <v>12.077999999999999</v>
      </c>
      <c r="R37" s="56">
        <f t="shared" si="20"/>
        <v>2757.3</v>
      </c>
      <c r="S37" s="56">
        <f t="shared" si="20"/>
        <v>3384</v>
      </c>
      <c r="T37" s="56">
        <f t="shared" si="20"/>
        <v>3760</v>
      </c>
      <c r="U37" s="56">
        <f t="shared" si="20"/>
        <v>5013.3</v>
      </c>
      <c r="V37" s="56">
        <f t="shared" si="20"/>
        <v>5389.3</v>
      </c>
      <c r="W37" s="56">
        <f t="shared" si="21"/>
        <v>3334.6</v>
      </c>
      <c r="X37" s="56">
        <f t="shared" si="21"/>
        <v>3943.1</v>
      </c>
      <c r="Y37" s="56">
        <f t="shared" si="21"/>
        <v>3578</v>
      </c>
      <c r="Z37" s="56">
        <f t="shared" si="21"/>
        <v>5281.8</v>
      </c>
      <c r="AA37" s="56">
        <f t="shared" si="21"/>
        <v>7302</v>
      </c>
      <c r="AB37" s="56">
        <f t="shared" si="22"/>
        <v>4067.3</v>
      </c>
      <c r="AC37" s="56">
        <f t="shared" si="22"/>
        <v>5176.5</v>
      </c>
      <c r="AD37" s="56">
        <f t="shared" si="22"/>
        <v>7395</v>
      </c>
    </row>
    <row r="38" spans="1:30" s="79" customFormat="1" x14ac:dyDescent="0.2">
      <c r="A38" s="77" t="s">
        <v>47</v>
      </c>
      <c r="B38" s="78" t="s">
        <v>48</v>
      </c>
      <c r="C38" s="54">
        <v>231.7</v>
      </c>
      <c r="D38" s="54">
        <f t="shared" si="16"/>
        <v>9414.4</v>
      </c>
      <c r="E38" s="152">
        <v>40.631999999999998</v>
      </c>
      <c r="F38" s="54">
        <f t="shared" ref="F38" si="25">ROUND(G38*C38,1)</f>
        <v>2759.1</v>
      </c>
      <c r="G38" s="154">
        <v>11.907999999999999</v>
      </c>
      <c r="H38" s="54">
        <f t="shared" si="18"/>
        <v>2679.1</v>
      </c>
      <c r="I38" s="154">
        <v>11.563000000000001</v>
      </c>
      <c r="J38" s="54">
        <f t="shared" si="23"/>
        <v>2713.2</v>
      </c>
      <c r="K38" s="154">
        <v>11.71</v>
      </c>
      <c r="L38" s="54">
        <f t="shared" si="24"/>
        <v>2620.1</v>
      </c>
      <c r="M38" s="154">
        <v>11.308</v>
      </c>
      <c r="N38" s="54">
        <f t="shared" ref="N38:N62" si="26">ROUND(O38*C38,1)</f>
        <v>3575.1</v>
      </c>
      <c r="O38" s="154">
        <v>15.43</v>
      </c>
      <c r="P38" s="54">
        <f t="shared" si="19"/>
        <v>2798.5</v>
      </c>
      <c r="Q38" s="154">
        <v>12.077999999999999</v>
      </c>
      <c r="R38" s="56">
        <f t="shared" si="20"/>
        <v>3035</v>
      </c>
      <c r="S38" s="56">
        <f t="shared" si="20"/>
        <v>3724.8</v>
      </c>
      <c r="T38" s="56">
        <f t="shared" si="20"/>
        <v>4138.6000000000004</v>
      </c>
      <c r="U38" s="56">
        <f t="shared" si="20"/>
        <v>5518.2</v>
      </c>
      <c r="V38" s="56">
        <f t="shared" si="20"/>
        <v>5932</v>
      </c>
      <c r="W38" s="56">
        <f t="shared" si="21"/>
        <v>3670.4</v>
      </c>
      <c r="X38" s="56">
        <f t="shared" si="21"/>
        <v>4340.2</v>
      </c>
      <c r="Y38" s="56">
        <f t="shared" si="21"/>
        <v>3938.3</v>
      </c>
      <c r="Z38" s="56">
        <f t="shared" si="21"/>
        <v>5813.7</v>
      </c>
      <c r="AA38" s="56">
        <f t="shared" si="21"/>
        <v>8037.4</v>
      </c>
      <c r="AB38" s="56">
        <f t="shared" si="22"/>
        <v>4476.8</v>
      </c>
      <c r="AC38" s="56">
        <f t="shared" si="22"/>
        <v>5697.7</v>
      </c>
      <c r="AD38" s="56">
        <f t="shared" si="22"/>
        <v>8139.6</v>
      </c>
    </row>
    <row r="39" spans="1:30" s="79" customFormat="1" x14ac:dyDescent="0.2">
      <c r="A39" s="77" t="s">
        <v>49</v>
      </c>
      <c r="B39" s="78" t="s">
        <v>50</v>
      </c>
      <c r="C39" s="54">
        <v>58</v>
      </c>
      <c r="D39" s="54">
        <f t="shared" si="16"/>
        <v>2356.6999999999998</v>
      </c>
      <c r="E39" s="152">
        <v>40.631999999999998</v>
      </c>
      <c r="F39" s="54">
        <f t="shared" ref="F39:F62" si="27">ROUND(G39*C39,1)</f>
        <v>690.7</v>
      </c>
      <c r="G39" s="154">
        <v>11.907999999999999</v>
      </c>
      <c r="H39" s="54">
        <f t="shared" si="18"/>
        <v>670.7</v>
      </c>
      <c r="I39" s="154">
        <v>11.563000000000001</v>
      </c>
      <c r="J39" s="54">
        <f t="shared" si="23"/>
        <v>679.2</v>
      </c>
      <c r="K39" s="154">
        <v>11.71</v>
      </c>
      <c r="L39" s="54">
        <f t="shared" si="24"/>
        <v>655.9</v>
      </c>
      <c r="M39" s="154">
        <v>11.308</v>
      </c>
      <c r="N39" s="54">
        <f t="shared" si="26"/>
        <v>894.9</v>
      </c>
      <c r="O39" s="154">
        <v>15.43</v>
      </c>
      <c r="P39" s="54">
        <f t="shared" si="19"/>
        <v>700.5</v>
      </c>
      <c r="Q39" s="154">
        <v>12.077999999999999</v>
      </c>
      <c r="R39" s="56">
        <f t="shared" si="20"/>
        <v>759.7</v>
      </c>
      <c r="S39" s="56">
        <f t="shared" si="20"/>
        <v>932.4</v>
      </c>
      <c r="T39" s="56">
        <f t="shared" si="20"/>
        <v>1036</v>
      </c>
      <c r="U39" s="56">
        <f t="shared" si="20"/>
        <v>1381.3</v>
      </c>
      <c r="V39" s="56">
        <f t="shared" si="20"/>
        <v>1484.9</v>
      </c>
      <c r="W39" s="56">
        <f t="shared" si="21"/>
        <v>918.8</v>
      </c>
      <c r="X39" s="56">
        <f t="shared" si="21"/>
        <v>1086.5</v>
      </c>
      <c r="Y39" s="56">
        <f t="shared" si="21"/>
        <v>985.9</v>
      </c>
      <c r="Z39" s="56">
        <f t="shared" si="21"/>
        <v>1455.3</v>
      </c>
      <c r="AA39" s="56">
        <f t="shared" si="21"/>
        <v>2012</v>
      </c>
      <c r="AB39" s="56">
        <f t="shared" si="22"/>
        <v>1120.7</v>
      </c>
      <c r="AC39" s="56">
        <f t="shared" si="22"/>
        <v>1426.3</v>
      </c>
      <c r="AD39" s="56">
        <f t="shared" si="22"/>
        <v>2037.6</v>
      </c>
    </row>
    <row r="40" spans="1:30" s="79" customFormat="1" x14ac:dyDescent="0.2">
      <c r="A40" s="77" t="s">
        <v>51</v>
      </c>
      <c r="B40" s="78" t="s">
        <v>52</v>
      </c>
      <c r="C40" s="54">
        <v>35</v>
      </c>
      <c r="D40" s="54">
        <f t="shared" si="16"/>
        <v>1422.1</v>
      </c>
      <c r="E40" s="152">
        <v>40.631999999999998</v>
      </c>
      <c r="F40" s="54">
        <f t="shared" si="27"/>
        <v>416.8</v>
      </c>
      <c r="G40" s="154">
        <v>11.907999999999999</v>
      </c>
      <c r="H40" s="54">
        <f t="shared" si="18"/>
        <v>404.7</v>
      </c>
      <c r="I40" s="154">
        <v>11.563000000000001</v>
      </c>
      <c r="J40" s="54">
        <f t="shared" si="23"/>
        <v>409.9</v>
      </c>
      <c r="K40" s="154">
        <v>11.71</v>
      </c>
      <c r="L40" s="54">
        <f t="shared" si="24"/>
        <v>395.8</v>
      </c>
      <c r="M40" s="154">
        <v>11.308</v>
      </c>
      <c r="N40" s="54">
        <f t="shared" si="26"/>
        <v>540.1</v>
      </c>
      <c r="O40" s="154">
        <v>15.43</v>
      </c>
      <c r="P40" s="54">
        <f t="shared" si="19"/>
        <v>422.7</v>
      </c>
      <c r="Q40" s="154">
        <v>12.077999999999999</v>
      </c>
      <c r="R40" s="56">
        <f t="shared" si="20"/>
        <v>458.5</v>
      </c>
      <c r="S40" s="56">
        <f t="shared" si="20"/>
        <v>562.70000000000005</v>
      </c>
      <c r="T40" s="56">
        <f t="shared" si="20"/>
        <v>625.20000000000005</v>
      </c>
      <c r="U40" s="56">
        <f t="shared" si="20"/>
        <v>833.6</v>
      </c>
      <c r="V40" s="56">
        <f t="shared" si="20"/>
        <v>896.1</v>
      </c>
      <c r="W40" s="56">
        <f t="shared" si="21"/>
        <v>554.4</v>
      </c>
      <c r="X40" s="56">
        <f t="shared" si="21"/>
        <v>655.6</v>
      </c>
      <c r="Y40" s="56">
        <f t="shared" si="21"/>
        <v>594.9</v>
      </c>
      <c r="Z40" s="56">
        <f t="shared" si="21"/>
        <v>878.2</v>
      </c>
      <c r="AA40" s="56">
        <f t="shared" si="21"/>
        <v>1214.0999999999999</v>
      </c>
      <c r="AB40" s="56">
        <f t="shared" si="22"/>
        <v>676.3</v>
      </c>
      <c r="AC40" s="56">
        <f t="shared" si="22"/>
        <v>860.8</v>
      </c>
      <c r="AD40" s="56">
        <f t="shared" si="22"/>
        <v>1229.7</v>
      </c>
    </row>
    <row r="41" spans="1:30" s="79" customFormat="1" x14ac:dyDescent="0.2">
      <c r="A41" s="82" t="s">
        <v>53</v>
      </c>
      <c r="B41" s="78" t="s">
        <v>54</v>
      </c>
      <c r="C41" s="54">
        <v>50</v>
      </c>
      <c r="D41" s="54">
        <f t="shared" si="16"/>
        <v>2031.6</v>
      </c>
      <c r="E41" s="152">
        <v>40.631999999999998</v>
      </c>
      <c r="F41" s="54">
        <f t="shared" si="27"/>
        <v>595.4</v>
      </c>
      <c r="G41" s="154">
        <v>11.907999999999999</v>
      </c>
      <c r="H41" s="54">
        <f t="shared" si="18"/>
        <v>578.20000000000005</v>
      </c>
      <c r="I41" s="154">
        <v>11.563000000000001</v>
      </c>
      <c r="J41" s="54">
        <f t="shared" si="23"/>
        <v>585.5</v>
      </c>
      <c r="K41" s="154">
        <v>11.71</v>
      </c>
      <c r="L41" s="54">
        <f t="shared" si="24"/>
        <v>565.4</v>
      </c>
      <c r="M41" s="154">
        <v>11.308</v>
      </c>
      <c r="N41" s="54">
        <f t="shared" si="26"/>
        <v>771.5</v>
      </c>
      <c r="O41" s="154">
        <v>15.43</v>
      </c>
      <c r="P41" s="54">
        <f t="shared" si="19"/>
        <v>603.9</v>
      </c>
      <c r="Q41" s="154">
        <v>12.077999999999999</v>
      </c>
      <c r="R41" s="56">
        <f t="shared" si="20"/>
        <v>654.9</v>
      </c>
      <c r="S41" s="56">
        <f t="shared" si="20"/>
        <v>803.8</v>
      </c>
      <c r="T41" s="56">
        <f t="shared" si="20"/>
        <v>893.1</v>
      </c>
      <c r="U41" s="56">
        <f t="shared" si="20"/>
        <v>1190.8</v>
      </c>
      <c r="V41" s="56">
        <f t="shared" si="20"/>
        <v>1280.0999999999999</v>
      </c>
      <c r="W41" s="56">
        <f t="shared" ref="W41:AA52" si="28">ROUND($C41*$I41*W$6,1)</f>
        <v>792.1</v>
      </c>
      <c r="X41" s="56">
        <f t="shared" si="28"/>
        <v>936.6</v>
      </c>
      <c r="Y41" s="56">
        <f t="shared" si="28"/>
        <v>849.9</v>
      </c>
      <c r="Z41" s="56">
        <f t="shared" si="28"/>
        <v>1254.5999999999999</v>
      </c>
      <c r="AA41" s="56">
        <f t="shared" si="28"/>
        <v>1734.5</v>
      </c>
      <c r="AB41" s="56">
        <f t="shared" si="22"/>
        <v>966.1</v>
      </c>
      <c r="AC41" s="56">
        <f t="shared" si="22"/>
        <v>1229.5999999999999</v>
      </c>
      <c r="AD41" s="56">
        <f t="shared" si="22"/>
        <v>1756.5</v>
      </c>
    </row>
    <row r="42" spans="1:30" s="79" customFormat="1" ht="25.5" x14ac:dyDescent="0.2">
      <c r="A42" s="77" t="s">
        <v>55</v>
      </c>
      <c r="B42" s="78" t="s">
        <v>56</v>
      </c>
      <c r="C42" s="54">
        <v>252.2</v>
      </c>
      <c r="D42" s="54">
        <f t="shared" si="16"/>
        <v>10247.4</v>
      </c>
      <c r="E42" s="152">
        <v>40.631999999999998</v>
      </c>
      <c r="F42" s="54">
        <f t="shared" si="27"/>
        <v>3003.2</v>
      </c>
      <c r="G42" s="154">
        <v>11.907999999999999</v>
      </c>
      <c r="H42" s="54">
        <f t="shared" si="18"/>
        <v>2916.2</v>
      </c>
      <c r="I42" s="154">
        <v>11.563000000000001</v>
      </c>
      <c r="J42" s="54">
        <f t="shared" si="23"/>
        <v>2953.3</v>
      </c>
      <c r="K42" s="154">
        <v>11.71</v>
      </c>
      <c r="L42" s="54">
        <f t="shared" si="24"/>
        <v>2851.9</v>
      </c>
      <c r="M42" s="154">
        <v>11.308</v>
      </c>
      <c r="N42" s="54">
        <f t="shared" si="26"/>
        <v>3891.4</v>
      </c>
      <c r="O42" s="154">
        <v>15.43</v>
      </c>
      <c r="P42" s="54">
        <f t="shared" si="19"/>
        <v>3046.1</v>
      </c>
      <c r="Q42" s="154">
        <v>12.077999999999999</v>
      </c>
      <c r="R42" s="56">
        <f t="shared" si="20"/>
        <v>3303.5</v>
      </c>
      <c r="S42" s="56">
        <f t="shared" si="20"/>
        <v>4054.3</v>
      </c>
      <c r="T42" s="56">
        <f t="shared" si="20"/>
        <v>4504.8</v>
      </c>
      <c r="U42" s="56">
        <f t="shared" si="20"/>
        <v>6006.4</v>
      </c>
      <c r="V42" s="56">
        <f t="shared" si="20"/>
        <v>6456.9</v>
      </c>
      <c r="W42" s="56">
        <f t="shared" si="28"/>
        <v>3995.2</v>
      </c>
      <c r="X42" s="56">
        <f t="shared" si="28"/>
        <v>4724.2</v>
      </c>
      <c r="Y42" s="56">
        <f t="shared" si="28"/>
        <v>4286.8</v>
      </c>
      <c r="Z42" s="56">
        <f t="shared" si="28"/>
        <v>6328.1</v>
      </c>
      <c r="AA42" s="56">
        <f t="shared" si="28"/>
        <v>8748.6</v>
      </c>
      <c r="AB42" s="56">
        <f t="shared" si="22"/>
        <v>4872.8999999999996</v>
      </c>
      <c r="AC42" s="56">
        <f t="shared" si="22"/>
        <v>6201.9</v>
      </c>
      <c r="AD42" s="56">
        <f t="shared" si="22"/>
        <v>8859.9</v>
      </c>
    </row>
    <row r="43" spans="1:30" s="79" customFormat="1" ht="25.5" x14ac:dyDescent="0.2">
      <c r="A43" s="77" t="s">
        <v>57</v>
      </c>
      <c r="B43" s="78" t="s">
        <v>58</v>
      </c>
      <c r="C43" s="54">
        <v>355</v>
      </c>
      <c r="D43" s="54">
        <f t="shared" si="16"/>
        <v>14424.4</v>
      </c>
      <c r="E43" s="152">
        <v>40.631999999999998</v>
      </c>
      <c r="F43" s="54">
        <f t="shared" si="27"/>
        <v>4227.3</v>
      </c>
      <c r="G43" s="154">
        <v>11.907999999999999</v>
      </c>
      <c r="H43" s="54">
        <f t="shared" si="18"/>
        <v>4104.8999999999996</v>
      </c>
      <c r="I43" s="154">
        <v>11.563000000000001</v>
      </c>
      <c r="J43" s="54">
        <f t="shared" si="23"/>
        <v>4157.1000000000004</v>
      </c>
      <c r="K43" s="154">
        <v>11.71</v>
      </c>
      <c r="L43" s="54">
        <f t="shared" si="24"/>
        <v>4014.3</v>
      </c>
      <c r="M43" s="154">
        <v>11.308</v>
      </c>
      <c r="N43" s="54">
        <f t="shared" si="26"/>
        <v>5477.7</v>
      </c>
      <c r="O43" s="154">
        <v>15.43</v>
      </c>
      <c r="P43" s="54">
        <f t="shared" si="19"/>
        <v>4287.7</v>
      </c>
      <c r="Q43" s="154">
        <v>12.077999999999999</v>
      </c>
      <c r="R43" s="56">
        <f t="shared" si="20"/>
        <v>4650.1000000000004</v>
      </c>
      <c r="S43" s="56">
        <f t="shared" si="20"/>
        <v>5706.9</v>
      </c>
      <c r="T43" s="56">
        <f t="shared" si="20"/>
        <v>6341</v>
      </c>
      <c r="U43" s="56">
        <f t="shared" si="20"/>
        <v>8454.7000000000007</v>
      </c>
      <c r="V43" s="56">
        <f t="shared" si="20"/>
        <v>9088.7999999999993</v>
      </c>
      <c r="W43" s="56">
        <f t="shared" si="28"/>
        <v>5623.7</v>
      </c>
      <c r="X43" s="56">
        <f t="shared" si="28"/>
        <v>6649.9</v>
      </c>
      <c r="Y43" s="56">
        <f t="shared" si="28"/>
        <v>6034.2</v>
      </c>
      <c r="Z43" s="56">
        <f t="shared" si="28"/>
        <v>8907.6</v>
      </c>
      <c r="AA43" s="56">
        <f t="shared" si="28"/>
        <v>12314.6</v>
      </c>
      <c r="AB43" s="56">
        <f t="shared" si="22"/>
        <v>6859.2</v>
      </c>
      <c r="AC43" s="56">
        <f t="shared" si="22"/>
        <v>8729.9</v>
      </c>
      <c r="AD43" s="56">
        <f t="shared" si="22"/>
        <v>12471.3</v>
      </c>
    </row>
    <row r="44" spans="1:30" s="79" customFormat="1" ht="25.5" x14ac:dyDescent="0.2">
      <c r="A44" s="80" t="s">
        <v>59</v>
      </c>
      <c r="B44" s="81" t="s">
        <v>60</v>
      </c>
      <c r="C44" s="54">
        <v>200</v>
      </c>
      <c r="D44" s="54">
        <f t="shared" si="16"/>
        <v>8126.4</v>
      </c>
      <c r="E44" s="152">
        <v>40.631999999999998</v>
      </c>
      <c r="F44" s="54">
        <f t="shared" si="27"/>
        <v>2381.6</v>
      </c>
      <c r="G44" s="154">
        <v>11.907999999999999</v>
      </c>
      <c r="H44" s="54">
        <f t="shared" si="18"/>
        <v>2312.6</v>
      </c>
      <c r="I44" s="154">
        <v>11.563000000000001</v>
      </c>
      <c r="J44" s="54">
        <f t="shared" si="23"/>
        <v>2342</v>
      </c>
      <c r="K44" s="154">
        <v>11.71</v>
      </c>
      <c r="L44" s="54">
        <f t="shared" si="24"/>
        <v>2261.6</v>
      </c>
      <c r="M44" s="154">
        <v>11.308</v>
      </c>
      <c r="N44" s="54">
        <f t="shared" si="26"/>
        <v>3086</v>
      </c>
      <c r="O44" s="154">
        <v>15.43</v>
      </c>
      <c r="P44" s="54">
        <f t="shared" si="19"/>
        <v>2415.6</v>
      </c>
      <c r="Q44" s="154">
        <v>12.077999999999999</v>
      </c>
      <c r="R44" s="56">
        <f t="shared" si="20"/>
        <v>2619.8000000000002</v>
      </c>
      <c r="S44" s="56">
        <f t="shared" si="20"/>
        <v>3215.2</v>
      </c>
      <c r="T44" s="56">
        <f t="shared" si="20"/>
        <v>3572.4</v>
      </c>
      <c r="U44" s="56">
        <f t="shared" si="20"/>
        <v>4763.2</v>
      </c>
      <c r="V44" s="56">
        <f t="shared" si="20"/>
        <v>5120.3999999999996</v>
      </c>
      <c r="W44" s="56">
        <f t="shared" si="28"/>
        <v>3168.3</v>
      </c>
      <c r="X44" s="56">
        <f t="shared" si="28"/>
        <v>3746.4</v>
      </c>
      <c r="Y44" s="56">
        <f t="shared" si="28"/>
        <v>3399.5</v>
      </c>
      <c r="Z44" s="56">
        <f t="shared" si="28"/>
        <v>5018.3</v>
      </c>
      <c r="AA44" s="56">
        <f t="shared" si="28"/>
        <v>6937.8</v>
      </c>
      <c r="AB44" s="56">
        <f t="shared" si="22"/>
        <v>3864.3</v>
      </c>
      <c r="AC44" s="56">
        <f t="shared" si="22"/>
        <v>4918.2</v>
      </c>
      <c r="AD44" s="56">
        <f t="shared" si="22"/>
        <v>7026</v>
      </c>
    </row>
    <row r="45" spans="1:30" s="79" customFormat="1" ht="25.5" x14ac:dyDescent="0.2">
      <c r="A45" s="77" t="s">
        <v>61</v>
      </c>
      <c r="B45" s="78" t="s">
        <v>62</v>
      </c>
      <c r="C45" s="54">
        <v>94</v>
      </c>
      <c r="D45" s="54">
        <f t="shared" si="16"/>
        <v>3819.4</v>
      </c>
      <c r="E45" s="152">
        <v>40.631999999999998</v>
      </c>
      <c r="F45" s="54">
        <f t="shared" si="27"/>
        <v>1119.4000000000001</v>
      </c>
      <c r="G45" s="154">
        <v>11.907999999999999</v>
      </c>
      <c r="H45" s="54">
        <f t="shared" si="18"/>
        <v>1086.9000000000001</v>
      </c>
      <c r="I45" s="154">
        <v>11.563000000000001</v>
      </c>
      <c r="J45" s="54">
        <f t="shared" si="23"/>
        <v>1100.7</v>
      </c>
      <c r="K45" s="154">
        <v>11.71</v>
      </c>
      <c r="L45" s="54">
        <f t="shared" si="24"/>
        <v>1063</v>
      </c>
      <c r="M45" s="154">
        <v>11.308</v>
      </c>
      <c r="N45" s="54">
        <f t="shared" si="26"/>
        <v>1450.4</v>
      </c>
      <c r="O45" s="154">
        <v>15.43</v>
      </c>
      <c r="P45" s="54">
        <f t="shared" si="19"/>
        <v>1135.3</v>
      </c>
      <c r="Q45" s="154">
        <v>12.077999999999999</v>
      </c>
      <c r="R45" s="56">
        <f t="shared" si="20"/>
        <v>1231.3</v>
      </c>
      <c r="S45" s="56">
        <f t="shared" si="20"/>
        <v>1511.1</v>
      </c>
      <c r="T45" s="56">
        <f t="shared" si="20"/>
        <v>1679</v>
      </c>
      <c r="U45" s="56">
        <f t="shared" si="20"/>
        <v>2238.6999999999998</v>
      </c>
      <c r="V45" s="56">
        <f t="shared" si="20"/>
        <v>2406.6</v>
      </c>
      <c r="W45" s="56">
        <f t="shared" si="28"/>
        <v>1489.1</v>
      </c>
      <c r="X45" s="56">
        <f t="shared" si="28"/>
        <v>1760.8</v>
      </c>
      <c r="Y45" s="56">
        <f t="shared" si="28"/>
        <v>1597.8</v>
      </c>
      <c r="Z45" s="56">
        <f t="shared" si="28"/>
        <v>2358.6</v>
      </c>
      <c r="AA45" s="56">
        <f t="shared" si="28"/>
        <v>3260.8</v>
      </c>
      <c r="AB45" s="56">
        <f t="shared" si="22"/>
        <v>1816.2</v>
      </c>
      <c r="AC45" s="56">
        <f t="shared" si="22"/>
        <v>2311.5</v>
      </c>
      <c r="AD45" s="56">
        <f t="shared" si="22"/>
        <v>3302.1</v>
      </c>
    </row>
    <row r="46" spans="1:30" s="79" customFormat="1" x14ac:dyDescent="0.2">
      <c r="A46" s="77" t="s">
        <v>63</v>
      </c>
      <c r="B46" s="78" t="s">
        <v>64</v>
      </c>
      <c r="C46" s="54">
        <v>94.4</v>
      </c>
      <c r="D46" s="54">
        <f t="shared" si="16"/>
        <v>3835.7</v>
      </c>
      <c r="E46" s="152">
        <v>40.631999999999998</v>
      </c>
      <c r="F46" s="54">
        <f t="shared" si="27"/>
        <v>1124.0999999999999</v>
      </c>
      <c r="G46" s="154">
        <v>11.907999999999999</v>
      </c>
      <c r="H46" s="54">
        <f t="shared" si="18"/>
        <v>1091.5</v>
      </c>
      <c r="I46" s="154">
        <v>11.563000000000001</v>
      </c>
      <c r="J46" s="54">
        <f t="shared" si="23"/>
        <v>1105.4000000000001</v>
      </c>
      <c r="K46" s="154">
        <v>11.71</v>
      </c>
      <c r="L46" s="54">
        <f t="shared" si="24"/>
        <v>1067.5</v>
      </c>
      <c r="M46" s="154">
        <v>11.308</v>
      </c>
      <c r="N46" s="54">
        <f t="shared" si="26"/>
        <v>1456.6</v>
      </c>
      <c r="O46" s="154">
        <v>15.43</v>
      </c>
      <c r="P46" s="54">
        <f t="shared" si="19"/>
        <v>1140.2</v>
      </c>
      <c r="Q46" s="154">
        <v>12.077999999999999</v>
      </c>
      <c r="R46" s="56">
        <f t="shared" si="20"/>
        <v>1236.5</v>
      </c>
      <c r="S46" s="56">
        <f t="shared" si="20"/>
        <v>1517.6</v>
      </c>
      <c r="T46" s="56">
        <f t="shared" si="20"/>
        <v>1686.2</v>
      </c>
      <c r="U46" s="56">
        <f t="shared" si="20"/>
        <v>2248.1999999999998</v>
      </c>
      <c r="V46" s="56">
        <f t="shared" si="20"/>
        <v>2416.8000000000002</v>
      </c>
      <c r="W46" s="56">
        <f t="shared" si="28"/>
        <v>1495.4</v>
      </c>
      <c r="X46" s="56">
        <f t="shared" si="28"/>
        <v>1768.3</v>
      </c>
      <c r="Y46" s="56">
        <f t="shared" si="28"/>
        <v>1604.6</v>
      </c>
      <c r="Z46" s="56">
        <f t="shared" si="28"/>
        <v>2368.6999999999998</v>
      </c>
      <c r="AA46" s="56">
        <f t="shared" si="28"/>
        <v>3274.6</v>
      </c>
      <c r="AB46" s="56">
        <f t="shared" si="22"/>
        <v>1823.9</v>
      </c>
      <c r="AC46" s="56">
        <f t="shared" si="22"/>
        <v>2321.3000000000002</v>
      </c>
      <c r="AD46" s="56">
        <f t="shared" si="22"/>
        <v>3316.2</v>
      </c>
    </row>
    <row r="47" spans="1:30" s="79" customFormat="1" x14ac:dyDescent="0.2">
      <c r="A47" s="77" t="s">
        <v>65</v>
      </c>
      <c r="B47" s="78" t="s">
        <v>66</v>
      </c>
      <c r="C47" s="54">
        <v>40</v>
      </c>
      <c r="D47" s="54">
        <f t="shared" si="16"/>
        <v>1625.3</v>
      </c>
      <c r="E47" s="152">
        <v>40.631999999999998</v>
      </c>
      <c r="F47" s="54">
        <f t="shared" si="27"/>
        <v>476.3</v>
      </c>
      <c r="G47" s="154">
        <v>11.907999999999999</v>
      </c>
      <c r="H47" s="54">
        <f t="shared" si="18"/>
        <v>462.5</v>
      </c>
      <c r="I47" s="154">
        <v>11.563000000000001</v>
      </c>
      <c r="J47" s="54">
        <f t="shared" si="23"/>
        <v>468.4</v>
      </c>
      <c r="K47" s="154">
        <v>11.71</v>
      </c>
      <c r="L47" s="54">
        <f t="shared" si="24"/>
        <v>452.3</v>
      </c>
      <c r="M47" s="154">
        <v>11.308</v>
      </c>
      <c r="N47" s="54">
        <f t="shared" si="26"/>
        <v>617.20000000000005</v>
      </c>
      <c r="O47" s="154">
        <v>15.43</v>
      </c>
      <c r="P47" s="54">
        <f t="shared" si="19"/>
        <v>483.1</v>
      </c>
      <c r="Q47" s="154">
        <v>12.077999999999999</v>
      </c>
      <c r="R47" s="56">
        <f t="shared" ref="R47:V62" si="29">ROUND($C47*$G47*R$6,1)</f>
        <v>524</v>
      </c>
      <c r="S47" s="56">
        <f t="shared" si="29"/>
        <v>643</v>
      </c>
      <c r="T47" s="56">
        <f t="shared" si="29"/>
        <v>714.5</v>
      </c>
      <c r="U47" s="56">
        <f t="shared" si="29"/>
        <v>952.6</v>
      </c>
      <c r="V47" s="56">
        <f t="shared" si="29"/>
        <v>1024.0999999999999</v>
      </c>
      <c r="W47" s="56">
        <f t="shared" si="28"/>
        <v>633.70000000000005</v>
      </c>
      <c r="X47" s="56">
        <f t="shared" si="28"/>
        <v>749.3</v>
      </c>
      <c r="Y47" s="56">
        <f t="shared" si="28"/>
        <v>679.9</v>
      </c>
      <c r="Z47" s="56">
        <f t="shared" si="28"/>
        <v>1003.7</v>
      </c>
      <c r="AA47" s="56">
        <f t="shared" si="28"/>
        <v>1387.6</v>
      </c>
      <c r="AB47" s="56">
        <f t="shared" si="22"/>
        <v>772.9</v>
      </c>
      <c r="AC47" s="56">
        <f t="shared" si="22"/>
        <v>983.6</v>
      </c>
      <c r="AD47" s="56">
        <f t="shared" si="22"/>
        <v>1405.2</v>
      </c>
    </row>
    <row r="48" spans="1:30" s="79" customFormat="1" ht="25.5" x14ac:dyDescent="0.2">
      <c r="A48" s="77" t="s">
        <v>67</v>
      </c>
      <c r="B48" s="78" t="s">
        <v>68</v>
      </c>
      <c r="C48" s="54">
        <v>51</v>
      </c>
      <c r="D48" s="54">
        <f t="shared" si="16"/>
        <v>2072.1999999999998</v>
      </c>
      <c r="E48" s="152">
        <v>40.631999999999998</v>
      </c>
      <c r="F48" s="54">
        <f t="shared" si="27"/>
        <v>607.29999999999995</v>
      </c>
      <c r="G48" s="154">
        <v>11.907999999999999</v>
      </c>
      <c r="H48" s="54">
        <f t="shared" si="18"/>
        <v>589.70000000000005</v>
      </c>
      <c r="I48" s="154">
        <v>11.563000000000001</v>
      </c>
      <c r="J48" s="54">
        <f t="shared" si="23"/>
        <v>597.20000000000005</v>
      </c>
      <c r="K48" s="154">
        <v>11.71</v>
      </c>
      <c r="L48" s="54">
        <f t="shared" si="24"/>
        <v>576.70000000000005</v>
      </c>
      <c r="M48" s="154">
        <v>11.308</v>
      </c>
      <c r="N48" s="54">
        <f t="shared" si="26"/>
        <v>786.9</v>
      </c>
      <c r="O48" s="154">
        <v>15.43</v>
      </c>
      <c r="P48" s="54">
        <f t="shared" si="19"/>
        <v>616</v>
      </c>
      <c r="Q48" s="154">
        <v>12.077999999999999</v>
      </c>
      <c r="R48" s="56">
        <f t="shared" si="29"/>
        <v>668</v>
      </c>
      <c r="S48" s="56">
        <f t="shared" si="29"/>
        <v>819.9</v>
      </c>
      <c r="T48" s="56">
        <f t="shared" si="29"/>
        <v>911</v>
      </c>
      <c r="U48" s="56">
        <f t="shared" si="29"/>
        <v>1214.5999999999999</v>
      </c>
      <c r="V48" s="56">
        <f t="shared" si="29"/>
        <v>1305.7</v>
      </c>
      <c r="W48" s="56">
        <f t="shared" si="28"/>
        <v>807.9</v>
      </c>
      <c r="X48" s="56">
        <f t="shared" si="28"/>
        <v>955.3</v>
      </c>
      <c r="Y48" s="56">
        <f t="shared" si="28"/>
        <v>866.9</v>
      </c>
      <c r="Z48" s="56">
        <f t="shared" si="28"/>
        <v>1279.7</v>
      </c>
      <c r="AA48" s="56">
        <f t="shared" si="28"/>
        <v>1769.1</v>
      </c>
      <c r="AB48" s="56">
        <f t="shared" si="22"/>
        <v>985.4</v>
      </c>
      <c r="AC48" s="56">
        <f t="shared" si="22"/>
        <v>1254.0999999999999</v>
      </c>
      <c r="AD48" s="56">
        <f t="shared" si="22"/>
        <v>1791.6</v>
      </c>
    </row>
    <row r="49" spans="1:30" s="79" customFormat="1" x14ac:dyDescent="0.2">
      <c r="A49" s="77" t="s">
        <v>69</v>
      </c>
      <c r="B49" s="78" t="s">
        <v>70</v>
      </c>
      <c r="C49" s="54">
        <v>187</v>
      </c>
      <c r="D49" s="54">
        <f t="shared" si="16"/>
        <v>7598.2</v>
      </c>
      <c r="E49" s="152">
        <v>40.631999999999998</v>
      </c>
      <c r="F49" s="54">
        <f t="shared" si="27"/>
        <v>2226.8000000000002</v>
      </c>
      <c r="G49" s="154">
        <v>11.907999999999999</v>
      </c>
      <c r="H49" s="54">
        <f t="shared" si="18"/>
        <v>2162.3000000000002</v>
      </c>
      <c r="I49" s="154">
        <v>11.563000000000001</v>
      </c>
      <c r="J49" s="54">
        <f t="shared" si="23"/>
        <v>2189.8000000000002</v>
      </c>
      <c r="K49" s="154">
        <v>11.71</v>
      </c>
      <c r="L49" s="54">
        <f t="shared" si="24"/>
        <v>2114.6</v>
      </c>
      <c r="M49" s="154">
        <v>11.308</v>
      </c>
      <c r="N49" s="54">
        <f t="shared" si="26"/>
        <v>2885.4</v>
      </c>
      <c r="O49" s="154">
        <v>15.43</v>
      </c>
      <c r="P49" s="54">
        <f t="shared" si="19"/>
        <v>2258.6</v>
      </c>
      <c r="Q49" s="154">
        <v>12.077999999999999</v>
      </c>
      <c r="R49" s="56">
        <f t="shared" si="29"/>
        <v>2449.5</v>
      </c>
      <c r="S49" s="56">
        <f t="shared" si="29"/>
        <v>3006.2</v>
      </c>
      <c r="T49" s="56">
        <f t="shared" si="29"/>
        <v>3340.2</v>
      </c>
      <c r="U49" s="56">
        <f t="shared" si="29"/>
        <v>4453.6000000000004</v>
      </c>
      <c r="V49" s="56">
        <f t="shared" si="29"/>
        <v>4787.6000000000004</v>
      </c>
      <c r="W49" s="56">
        <f t="shared" si="28"/>
        <v>2962.3</v>
      </c>
      <c r="X49" s="56">
        <f t="shared" si="28"/>
        <v>3502.9</v>
      </c>
      <c r="Y49" s="56">
        <f t="shared" si="28"/>
        <v>3178.6</v>
      </c>
      <c r="Z49" s="56">
        <f t="shared" si="28"/>
        <v>4692.1000000000004</v>
      </c>
      <c r="AA49" s="56">
        <f t="shared" si="28"/>
        <v>6486.8</v>
      </c>
      <c r="AB49" s="56">
        <f t="shared" si="22"/>
        <v>3613.2</v>
      </c>
      <c r="AC49" s="56">
        <f t="shared" si="22"/>
        <v>4598.6000000000004</v>
      </c>
      <c r="AD49" s="56">
        <f t="shared" si="22"/>
        <v>6569.4</v>
      </c>
    </row>
    <row r="50" spans="1:30" s="79" customFormat="1" x14ac:dyDescent="0.2">
      <c r="A50" s="80" t="s">
        <v>71</v>
      </c>
      <c r="B50" s="81" t="s">
        <v>72</v>
      </c>
      <c r="C50" s="54">
        <v>229.4</v>
      </c>
      <c r="D50" s="54">
        <f t="shared" si="16"/>
        <v>9321</v>
      </c>
      <c r="E50" s="152">
        <v>40.631999999999998</v>
      </c>
      <c r="F50" s="54">
        <f t="shared" si="27"/>
        <v>2731.7</v>
      </c>
      <c r="G50" s="154">
        <v>11.907999999999999</v>
      </c>
      <c r="H50" s="54">
        <f t="shared" si="18"/>
        <v>2652.6</v>
      </c>
      <c r="I50" s="154">
        <v>11.563000000000001</v>
      </c>
      <c r="J50" s="54">
        <f t="shared" si="23"/>
        <v>2686.3</v>
      </c>
      <c r="K50" s="154">
        <v>11.71</v>
      </c>
      <c r="L50" s="54">
        <f t="shared" si="24"/>
        <v>2594.1</v>
      </c>
      <c r="M50" s="154">
        <v>11.308</v>
      </c>
      <c r="N50" s="54">
        <f t="shared" si="26"/>
        <v>3539.6</v>
      </c>
      <c r="O50" s="154">
        <v>15.43</v>
      </c>
      <c r="P50" s="54">
        <f t="shared" si="19"/>
        <v>2770.7</v>
      </c>
      <c r="Q50" s="154">
        <v>12.077999999999999</v>
      </c>
      <c r="R50" s="56">
        <f t="shared" si="29"/>
        <v>3004.9</v>
      </c>
      <c r="S50" s="56">
        <f t="shared" si="29"/>
        <v>3687.8</v>
      </c>
      <c r="T50" s="56">
        <f t="shared" si="29"/>
        <v>4097.5</v>
      </c>
      <c r="U50" s="56">
        <f t="shared" si="29"/>
        <v>5463.4</v>
      </c>
      <c r="V50" s="56">
        <f t="shared" si="29"/>
        <v>5873.1</v>
      </c>
      <c r="W50" s="56">
        <f t="shared" si="28"/>
        <v>3634</v>
      </c>
      <c r="X50" s="56">
        <f t="shared" si="28"/>
        <v>4297.1000000000004</v>
      </c>
      <c r="Y50" s="56">
        <f t="shared" si="28"/>
        <v>3899.3</v>
      </c>
      <c r="Z50" s="56">
        <f t="shared" si="28"/>
        <v>5756</v>
      </c>
      <c r="AA50" s="56">
        <f t="shared" si="28"/>
        <v>7957.7</v>
      </c>
      <c r="AB50" s="56">
        <f t="shared" si="22"/>
        <v>4432.3999999999996</v>
      </c>
      <c r="AC50" s="56">
        <f t="shared" si="22"/>
        <v>5641.2</v>
      </c>
      <c r="AD50" s="56">
        <f t="shared" si="22"/>
        <v>8058.9</v>
      </c>
    </row>
    <row r="51" spans="1:30" s="79" customFormat="1" ht="25.5" x14ac:dyDescent="0.2">
      <c r="A51" s="77" t="s">
        <v>73</v>
      </c>
      <c r="B51" s="78" t="s">
        <v>74</v>
      </c>
      <c r="C51" s="54">
        <v>16</v>
      </c>
      <c r="D51" s="54">
        <f t="shared" si="16"/>
        <v>650.1</v>
      </c>
      <c r="E51" s="152">
        <v>40.631999999999998</v>
      </c>
      <c r="F51" s="54">
        <f t="shared" si="27"/>
        <v>190.5</v>
      </c>
      <c r="G51" s="154">
        <v>11.907999999999999</v>
      </c>
      <c r="H51" s="54">
        <f t="shared" si="18"/>
        <v>185</v>
      </c>
      <c r="I51" s="154">
        <v>11.563000000000001</v>
      </c>
      <c r="J51" s="54">
        <f t="shared" si="23"/>
        <v>187.4</v>
      </c>
      <c r="K51" s="154">
        <v>11.71</v>
      </c>
      <c r="L51" s="54">
        <f t="shared" si="24"/>
        <v>180.9</v>
      </c>
      <c r="M51" s="154">
        <v>11.308</v>
      </c>
      <c r="N51" s="54">
        <f t="shared" si="26"/>
        <v>246.9</v>
      </c>
      <c r="O51" s="154">
        <v>15.43</v>
      </c>
      <c r="P51" s="54">
        <f t="shared" si="19"/>
        <v>193.2</v>
      </c>
      <c r="Q51" s="154">
        <v>12.077999999999999</v>
      </c>
      <c r="R51" s="56">
        <f t="shared" si="29"/>
        <v>209.6</v>
      </c>
      <c r="S51" s="56">
        <f t="shared" si="29"/>
        <v>257.2</v>
      </c>
      <c r="T51" s="56">
        <f t="shared" si="29"/>
        <v>285.8</v>
      </c>
      <c r="U51" s="56">
        <f t="shared" si="29"/>
        <v>381.1</v>
      </c>
      <c r="V51" s="56">
        <f t="shared" si="29"/>
        <v>409.6</v>
      </c>
      <c r="W51" s="56">
        <f t="shared" si="28"/>
        <v>253.5</v>
      </c>
      <c r="X51" s="56">
        <f t="shared" si="28"/>
        <v>299.7</v>
      </c>
      <c r="Y51" s="56">
        <f t="shared" si="28"/>
        <v>272</v>
      </c>
      <c r="Z51" s="56">
        <f t="shared" si="28"/>
        <v>401.5</v>
      </c>
      <c r="AA51" s="56">
        <f t="shared" si="28"/>
        <v>555</v>
      </c>
      <c r="AB51" s="56">
        <f t="shared" si="22"/>
        <v>309.2</v>
      </c>
      <c r="AC51" s="56">
        <f t="shared" si="22"/>
        <v>393.5</v>
      </c>
      <c r="AD51" s="56">
        <f t="shared" si="22"/>
        <v>562.20000000000005</v>
      </c>
    </row>
    <row r="52" spans="1:30" s="79" customFormat="1" ht="38.25" x14ac:dyDescent="0.2">
      <c r="A52" s="77" t="s">
        <v>75</v>
      </c>
      <c r="B52" s="78" t="s">
        <v>76</v>
      </c>
      <c r="C52" s="54">
        <v>282</v>
      </c>
      <c r="D52" s="54"/>
      <c r="E52" s="154"/>
      <c r="F52" s="54">
        <f t="shared" si="27"/>
        <v>3358.1</v>
      </c>
      <c r="G52" s="154">
        <v>11.907999999999999</v>
      </c>
      <c r="H52" s="54">
        <f t="shared" si="18"/>
        <v>3260.8</v>
      </c>
      <c r="I52" s="154">
        <v>11.563000000000001</v>
      </c>
      <c r="J52" s="54">
        <f t="shared" si="23"/>
        <v>3302.2</v>
      </c>
      <c r="K52" s="154">
        <v>11.71</v>
      </c>
      <c r="L52" s="54">
        <f t="shared" si="24"/>
        <v>3895.5</v>
      </c>
      <c r="M52" s="154">
        <f>3895.5/C52</f>
        <v>13.813829787234043</v>
      </c>
      <c r="N52" s="54">
        <f t="shared" si="26"/>
        <v>5589.2</v>
      </c>
      <c r="O52" s="154">
        <f>5589.2/C52</f>
        <v>19.819858156028367</v>
      </c>
      <c r="P52" s="54">
        <f t="shared" si="19"/>
        <v>3406</v>
      </c>
      <c r="Q52" s="154">
        <v>12.077999999999999</v>
      </c>
      <c r="R52" s="56">
        <f t="shared" si="29"/>
        <v>3693.9</v>
      </c>
      <c r="S52" s="56">
        <f t="shared" si="29"/>
        <v>4533.3999999999996</v>
      </c>
      <c r="T52" s="56">
        <f t="shared" si="29"/>
        <v>5037.1000000000004</v>
      </c>
      <c r="U52" s="56">
        <f t="shared" si="29"/>
        <v>6716.1</v>
      </c>
      <c r="V52" s="56">
        <f t="shared" si="29"/>
        <v>7219.8</v>
      </c>
      <c r="W52" s="56">
        <f t="shared" si="28"/>
        <v>4467.2</v>
      </c>
      <c r="X52" s="56">
        <f t="shared" si="28"/>
        <v>5282.4</v>
      </c>
      <c r="Y52" s="56">
        <f t="shared" si="28"/>
        <v>4793.3</v>
      </c>
      <c r="Z52" s="56">
        <f t="shared" si="28"/>
        <v>7075.9</v>
      </c>
      <c r="AA52" s="56">
        <f t="shared" si="28"/>
        <v>9782.2999999999993</v>
      </c>
      <c r="AB52" s="56">
        <f t="shared" si="22"/>
        <v>5448.6</v>
      </c>
      <c r="AC52" s="56">
        <f t="shared" si="22"/>
        <v>6934.6</v>
      </c>
      <c r="AD52" s="56">
        <f t="shared" si="22"/>
        <v>9906.6</v>
      </c>
    </row>
    <row r="53" spans="1:30" s="79" customFormat="1" ht="51" x14ac:dyDescent="0.2">
      <c r="A53" s="140" t="s">
        <v>75</v>
      </c>
      <c r="B53" s="141" t="s">
        <v>125</v>
      </c>
      <c r="C53" s="142">
        <v>462</v>
      </c>
      <c r="D53" s="159">
        <f t="shared" si="16"/>
        <v>14594.6</v>
      </c>
      <c r="E53" s="153">
        <f>(486140/155+282*40.632)/C53</f>
        <v>31.590067309035049</v>
      </c>
      <c r="F53" s="54">
        <f t="shared" si="27"/>
        <v>0</v>
      </c>
      <c r="G53" s="153"/>
      <c r="H53" s="54"/>
      <c r="I53" s="154"/>
      <c r="J53" s="158"/>
      <c r="K53" s="154"/>
      <c r="L53" s="158"/>
      <c r="M53" s="154"/>
      <c r="N53" s="158"/>
      <c r="O53" s="154"/>
      <c r="P53" s="54"/>
      <c r="Q53" s="154"/>
      <c r="R53" s="56">
        <f t="shared" si="29"/>
        <v>0</v>
      </c>
      <c r="S53" s="56">
        <f t="shared" si="29"/>
        <v>0</v>
      </c>
      <c r="T53" s="56">
        <f t="shared" si="29"/>
        <v>0</v>
      </c>
      <c r="U53" s="56">
        <f t="shared" si="29"/>
        <v>0</v>
      </c>
      <c r="V53" s="56">
        <f t="shared" si="29"/>
        <v>0</v>
      </c>
      <c r="W53" s="56"/>
      <c r="X53" s="56"/>
      <c r="Y53" s="56"/>
      <c r="Z53" s="56"/>
      <c r="AA53" s="56"/>
      <c r="AB53" s="56"/>
      <c r="AC53" s="56"/>
      <c r="AD53" s="56"/>
    </row>
    <row r="54" spans="1:30" s="79" customFormat="1" ht="51" x14ac:dyDescent="0.2">
      <c r="A54" s="77" t="s">
        <v>77</v>
      </c>
      <c r="B54" s="78" t="s">
        <v>78</v>
      </c>
      <c r="C54" s="54">
        <v>267</v>
      </c>
      <c r="D54" s="54"/>
      <c r="E54" s="154"/>
      <c r="F54" s="54">
        <f t="shared" si="27"/>
        <v>3179.4</v>
      </c>
      <c r="G54" s="154">
        <v>11.907999999999999</v>
      </c>
      <c r="H54" s="54">
        <f t="shared" si="18"/>
        <v>3087.3</v>
      </c>
      <c r="I54" s="154">
        <v>11.563000000000001</v>
      </c>
      <c r="J54" s="54">
        <f t="shared" si="23"/>
        <v>3126.6</v>
      </c>
      <c r="K54" s="154">
        <v>11.71</v>
      </c>
      <c r="L54" s="54">
        <f t="shared" si="24"/>
        <v>3895.5</v>
      </c>
      <c r="M54" s="154">
        <f>3895.5/C54</f>
        <v>14.589887640449438</v>
      </c>
      <c r="N54" s="54">
        <f t="shared" si="26"/>
        <v>5589.2</v>
      </c>
      <c r="O54" s="154">
        <f>5589.2/C54</f>
        <v>20.933333333333334</v>
      </c>
      <c r="P54" s="54">
        <f t="shared" si="19"/>
        <v>3224.8</v>
      </c>
      <c r="Q54" s="154">
        <v>12.077999999999999</v>
      </c>
      <c r="R54" s="56">
        <f t="shared" si="29"/>
        <v>3497.4</v>
      </c>
      <c r="S54" s="56">
        <f t="shared" si="29"/>
        <v>4292.2</v>
      </c>
      <c r="T54" s="56">
        <f t="shared" si="29"/>
        <v>4769.2</v>
      </c>
      <c r="U54" s="56">
        <f t="shared" si="29"/>
        <v>6358.9</v>
      </c>
      <c r="V54" s="56">
        <f t="shared" si="29"/>
        <v>6835.8</v>
      </c>
      <c r="W54" s="56">
        <f>ROUND($C54*$I54*W$6,1)</f>
        <v>4229.6000000000004</v>
      </c>
      <c r="X54" s="56">
        <f>ROUND($C54*$I54*X$6,1)</f>
        <v>5001.5</v>
      </c>
      <c r="Y54" s="56">
        <f>ROUND($C54*$I54*Y$6,1)</f>
        <v>4538.3999999999996</v>
      </c>
      <c r="Z54" s="56">
        <f>ROUND($C54*$I54*Z$6,1)</f>
        <v>6699.5</v>
      </c>
      <c r="AA54" s="56">
        <f>ROUND($C54*$I54*AA$6,1)</f>
        <v>9262</v>
      </c>
      <c r="AB54" s="56">
        <f t="shared" si="22"/>
        <v>5158.8999999999996</v>
      </c>
      <c r="AC54" s="56">
        <f t="shared" si="22"/>
        <v>6565.9</v>
      </c>
      <c r="AD54" s="56">
        <f t="shared" si="22"/>
        <v>9379.7999999999993</v>
      </c>
    </row>
    <row r="55" spans="1:30" s="79" customFormat="1" ht="51" x14ac:dyDescent="0.2">
      <c r="A55" s="140" t="s">
        <v>77</v>
      </c>
      <c r="B55" s="141" t="s">
        <v>126</v>
      </c>
      <c r="C55" s="142">
        <v>447</v>
      </c>
      <c r="D55" s="159">
        <f t="shared" si="16"/>
        <v>13985.1</v>
      </c>
      <c r="E55" s="153">
        <f>(486140/155+267*40.632)/C55</f>
        <v>31.286646748935553</v>
      </c>
      <c r="F55" s="54">
        <f t="shared" si="27"/>
        <v>0</v>
      </c>
      <c r="G55" s="153"/>
      <c r="H55" s="54"/>
      <c r="I55" s="154"/>
      <c r="J55" s="158"/>
      <c r="K55" s="154"/>
      <c r="L55" s="158"/>
      <c r="M55" s="154"/>
      <c r="N55" s="158"/>
      <c r="O55" s="154"/>
      <c r="P55" s="54"/>
      <c r="Q55" s="154"/>
      <c r="R55" s="56">
        <f t="shared" si="29"/>
        <v>0</v>
      </c>
      <c r="S55" s="56">
        <f t="shared" si="29"/>
        <v>0</v>
      </c>
      <c r="T55" s="56">
        <f t="shared" si="29"/>
        <v>0</v>
      </c>
      <c r="U55" s="56">
        <f t="shared" si="29"/>
        <v>0</v>
      </c>
      <c r="V55" s="56">
        <f t="shared" si="29"/>
        <v>0</v>
      </c>
      <c r="W55" s="56"/>
      <c r="X55" s="56"/>
      <c r="Y55" s="56"/>
      <c r="Z55" s="56"/>
      <c r="AA55" s="56"/>
      <c r="AB55" s="56"/>
      <c r="AC55" s="56"/>
      <c r="AD55" s="56"/>
    </row>
    <row r="56" spans="1:30" s="79" customFormat="1" ht="25.5" x14ac:dyDescent="0.2">
      <c r="A56" s="83" t="s">
        <v>89</v>
      </c>
      <c r="B56" s="78" t="s">
        <v>79</v>
      </c>
      <c r="C56" s="54">
        <v>77</v>
      </c>
      <c r="D56" s="84">
        <f t="shared" si="16"/>
        <v>1267.7</v>
      </c>
      <c r="E56" s="149">
        <f t="shared" ref="E56:E62" si="30">M56</f>
        <v>16.463000000000001</v>
      </c>
      <c r="F56" s="54">
        <f t="shared" si="27"/>
        <v>1298.9000000000001</v>
      </c>
      <c r="G56" s="152">
        <v>16.869</v>
      </c>
      <c r="H56" s="54">
        <f t="shared" si="18"/>
        <v>1261.3</v>
      </c>
      <c r="I56" s="154">
        <v>16.38</v>
      </c>
      <c r="J56" s="54">
        <f t="shared" si="23"/>
        <v>1277.4000000000001</v>
      </c>
      <c r="K56" s="154">
        <v>16.59</v>
      </c>
      <c r="L56" s="54">
        <f t="shared" si="24"/>
        <v>1267.7</v>
      </c>
      <c r="M56" s="154">
        <v>16.463000000000001</v>
      </c>
      <c r="N56" s="54">
        <f t="shared" si="26"/>
        <v>1682.8</v>
      </c>
      <c r="O56" s="154">
        <v>21.855</v>
      </c>
      <c r="P56" s="54">
        <f t="shared" si="19"/>
        <v>1317.4</v>
      </c>
      <c r="Q56" s="154">
        <v>17.109000000000002</v>
      </c>
      <c r="R56" s="56">
        <f t="shared" si="29"/>
        <v>1428.8</v>
      </c>
      <c r="S56" s="56">
        <f t="shared" si="29"/>
        <v>1753.5</v>
      </c>
      <c r="T56" s="56">
        <f t="shared" si="29"/>
        <v>1948.4</v>
      </c>
      <c r="U56" s="56">
        <f t="shared" si="29"/>
        <v>2597.8000000000002</v>
      </c>
      <c r="V56" s="56">
        <f t="shared" si="29"/>
        <v>2792.7</v>
      </c>
      <c r="W56" s="56">
        <f t="shared" ref="W56:AA62" si="31">ROUND($C56*$I56*W$6,1)</f>
        <v>1727.9</v>
      </c>
      <c r="X56" s="56">
        <f t="shared" si="31"/>
        <v>2043.2</v>
      </c>
      <c r="Y56" s="56">
        <f t="shared" si="31"/>
        <v>1854.1</v>
      </c>
      <c r="Z56" s="56">
        <f t="shared" si="31"/>
        <v>2736.9</v>
      </c>
      <c r="AA56" s="56">
        <f t="shared" si="31"/>
        <v>3783.8</v>
      </c>
      <c r="AB56" s="56">
        <f t="shared" si="22"/>
        <v>2107.6999999999998</v>
      </c>
      <c r="AC56" s="56">
        <f t="shared" si="22"/>
        <v>2682.5</v>
      </c>
      <c r="AD56" s="56">
        <f t="shared" si="22"/>
        <v>3832.2</v>
      </c>
    </row>
    <row r="57" spans="1:30" s="79" customFormat="1" ht="38.25" x14ac:dyDescent="0.2">
      <c r="A57" s="85" t="s">
        <v>90</v>
      </c>
      <c r="B57" s="78" t="s">
        <v>80</v>
      </c>
      <c r="C57" s="54">
        <v>50</v>
      </c>
      <c r="D57" s="84">
        <f t="shared" si="16"/>
        <v>588.70000000000005</v>
      </c>
      <c r="E57" s="149">
        <f t="shared" si="30"/>
        <v>11.773999999999999</v>
      </c>
      <c r="F57" s="54">
        <f t="shared" si="27"/>
        <v>567.6</v>
      </c>
      <c r="G57" s="152">
        <v>11.351000000000001</v>
      </c>
      <c r="H57" s="54">
        <f t="shared" si="18"/>
        <v>551.20000000000005</v>
      </c>
      <c r="I57" s="154">
        <v>11.023</v>
      </c>
      <c r="J57" s="54">
        <f t="shared" si="23"/>
        <v>559</v>
      </c>
      <c r="K57" s="154">
        <v>11.18</v>
      </c>
      <c r="L57" s="54">
        <f t="shared" si="24"/>
        <v>588.70000000000005</v>
      </c>
      <c r="M57" s="154">
        <v>11.773999999999999</v>
      </c>
      <c r="N57" s="54">
        <f t="shared" si="26"/>
        <v>735.2</v>
      </c>
      <c r="O57" s="154">
        <v>14.704000000000001</v>
      </c>
      <c r="P57" s="54">
        <f t="shared" si="19"/>
        <v>575.70000000000005</v>
      </c>
      <c r="Q57" s="154">
        <v>11.513</v>
      </c>
      <c r="R57" s="56">
        <f t="shared" si="29"/>
        <v>624.29999999999995</v>
      </c>
      <c r="S57" s="56">
        <f t="shared" si="29"/>
        <v>766.2</v>
      </c>
      <c r="T57" s="56">
        <f t="shared" si="29"/>
        <v>851.3</v>
      </c>
      <c r="U57" s="56">
        <f t="shared" si="29"/>
        <v>1135.0999999999999</v>
      </c>
      <c r="V57" s="56">
        <f t="shared" si="29"/>
        <v>1220.2</v>
      </c>
      <c r="W57" s="56">
        <f t="shared" si="31"/>
        <v>755.1</v>
      </c>
      <c r="X57" s="56">
        <f t="shared" si="31"/>
        <v>892.9</v>
      </c>
      <c r="Y57" s="56">
        <f t="shared" si="31"/>
        <v>810.2</v>
      </c>
      <c r="Z57" s="56">
        <f t="shared" si="31"/>
        <v>1196</v>
      </c>
      <c r="AA57" s="56">
        <f t="shared" si="31"/>
        <v>1653.5</v>
      </c>
      <c r="AB57" s="56">
        <f t="shared" si="22"/>
        <v>922.4</v>
      </c>
      <c r="AC57" s="56">
        <f t="shared" si="22"/>
        <v>1173.9000000000001</v>
      </c>
      <c r="AD57" s="56">
        <f t="shared" si="22"/>
        <v>1677</v>
      </c>
    </row>
    <row r="58" spans="1:30" s="79" customFormat="1" ht="25.5" x14ac:dyDescent="0.2">
      <c r="A58" s="85" t="s">
        <v>91</v>
      </c>
      <c r="B58" s="78" t="s">
        <v>81</v>
      </c>
      <c r="C58" s="54">
        <v>50</v>
      </c>
      <c r="D58" s="84">
        <f t="shared" si="16"/>
        <v>588.70000000000005</v>
      </c>
      <c r="E58" s="149">
        <f t="shared" si="30"/>
        <v>11.773999999999999</v>
      </c>
      <c r="F58" s="54">
        <f t="shared" si="27"/>
        <v>567.6</v>
      </c>
      <c r="G58" s="152">
        <v>11.351000000000001</v>
      </c>
      <c r="H58" s="54">
        <f t="shared" si="18"/>
        <v>551.20000000000005</v>
      </c>
      <c r="I58" s="154">
        <v>11.023</v>
      </c>
      <c r="J58" s="54">
        <f t="shared" si="23"/>
        <v>559</v>
      </c>
      <c r="K58" s="154">
        <v>11.18</v>
      </c>
      <c r="L58" s="54">
        <f t="shared" si="24"/>
        <v>588.70000000000005</v>
      </c>
      <c r="M58" s="154">
        <v>11.773999999999999</v>
      </c>
      <c r="N58" s="54">
        <f t="shared" si="26"/>
        <v>735.2</v>
      </c>
      <c r="O58" s="154">
        <v>14.704000000000001</v>
      </c>
      <c r="P58" s="54">
        <f t="shared" si="19"/>
        <v>575.70000000000005</v>
      </c>
      <c r="Q58" s="154">
        <v>11.513</v>
      </c>
      <c r="R58" s="56">
        <f t="shared" si="29"/>
        <v>624.29999999999995</v>
      </c>
      <c r="S58" s="56">
        <f t="shared" si="29"/>
        <v>766.2</v>
      </c>
      <c r="T58" s="56">
        <f t="shared" si="29"/>
        <v>851.3</v>
      </c>
      <c r="U58" s="56">
        <f t="shared" si="29"/>
        <v>1135.0999999999999</v>
      </c>
      <c r="V58" s="56">
        <f t="shared" si="29"/>
        <v>1220.2</v>
      </c>
      <c r="W58" s="56">
        <f t="shared" si="31"/>
        <v>755.1</v>
      </c>
      <c r="X58" s="56">
        <f t="shared" si="31"/>
        <v>892.9</v>
      </c>
      <c r="Y58" s="56">
        <f t="shared" si="31"/>
        <v>810.2</v>
      </c>
      <c r="Z58" s="56">
        <f t="shared" si="31"/>
        <v>1196</v>
      </c>
      <c r="AA58" s="56">
        <f t="shared" si="31"/>
        <v>1653.5</v>
      </c>
      <c r="AB58" s="56">
        <f t="shared" si="22"/>
        <v>922.4</v>
      </c>
      <c r="AC58" s="56">
        <f t="shared" si="22"/>
        <v>1173.9000000000001</v>
      </c>
      <c r="AD58" s="56">
        <f t="shared" si="22"/>
        <v>1677</v>
      </c>
    </row>
    <row r="59" spans="1:30" s="79" customFormat="1" ht="25.5" x14ac:dyDescent="0.2">
      <c r="A59" s="85" t="s">
        <v>92</v>
      </c>
      <c r="B59" s="78" t="s">
        <v>82</v>
      </c>
      <c r="C59" s="54">
        <v>40</v>
      </c>
      <c r="D59" s="84">
        <f t="shared" si="16"/>
        <v>471</v>
      </c>
      <c r="E59" s="149">
        <f t="shared" si="30"/>
        <v>11.773999999999999</v>
      </c>
      <c r="F59" s="54">
        <f t="shared" si="27"/>
        <v>454</v>
      </c>
      <c r="G59" s="152">
        <v>11.351000000000001</v>
      </c>
      <c r="H59" s="54">
        <f t="shared" si="18"/>
        <v>440.9</v>
      </c>
      <c r="I59" s="154">
        <v>11.023</v>
      </c>
      <c r="J59" s="54">
        <f t="shared" si="23"/>
        <v>447.2</v>
      </c>
      <c r="K59" s="154">
        <v>11.18</v>
      </c>
      <c r="L59" s="54">
        <f t="shared" si="24"/>
        <v>471</v>
      </c>
      <c r="M59" s="154">
        <v>11.773999999999999</v>
      </c>
      <c r="N59" s="54">
        <f t="shared" si="26"/>
        <v>588.20000000000005</v>
      </c>
      <c r="O59" s="154">
        <v>14.704000000000001</v>
      </c>
      <c r="P59" s="54">
        <f t="shared" si="19"/>
        <v>460.5</v>
      </c>
      <c r="Q59" s="154">
        <v>11.513</v>
      </c>
      <c r="R59" s="56">
        <f t="shared" si="29"/>
        <v>499.4</v>
      </c>
      <c r="S59" s="56">
        <f t="shared" si="29"/>
        <v>613</v>
      </c>
      <c r="T59" s="56">
        <f t="shared" si="29"/>
        <v>681.1</v>
      </c>
      <c r="U59" s="56">
        <f t="shared" si="29"/>
        <v>908.1</v>
      </c>
      <c r="V59" s="56">
        <f t="shared" si="29"/>
        <v>976.2</v>
      </c>
      <c r="W59" s="56">
        <f t="shared" si="31"/>
        <v>604.1</v>
      </c>
      <c r="X59" s="56">
        <f t="shared" si="31"/>
        <v>714.3</v>
      </c>
      <c r="Y59" s="56">
        <f t="shared" si="31"/>
        <v>648.20000000000005</v>
      </c>
      <c r="Z59" s="56">
        <f t="shared" si="31"/>
        <v>956.8</v>
      </c>
      <c r="AA59" s="56">
        <f t="shared" si="31"/>
        <v>1322.8</v>
      </c>
      <c r="AB59" s="56">
        <f t="shared" si="22"/>
        <v>737.9</v>
      </c>
      <c r="AC59" s="56">
        <f t="shared" si="22"/>
        <v>939.1</v>
      </c>
      <c r="AD59" s="56">
        <f t="shared" si="22"/>
        <v>1341.6</v>
      </c>
    </row>
    <row r="60" spans="1:30" s="79" customFormat="1" ht="25.5" x14ac:dyDescent="0.2">
      <c r="A60" s="85" t="s">
        <v>93</v>
      </c>
      <c r="B60" s="78" t="s">
        <v>83</v>
      </c>
      <c r="C60" s="54">
        <v>78</v>
      </c>
      <c r="D60" s="84">
        <f t="shared" si="16"/>
        <v>918.4</v>
      </c>
      <c r="E60" s="149">
        <f t="shared" si="30"/>
        <v>11.773999999999999</v>
      </c>
      <c r="F60" s="54">
        <f t="shared" si="27"/>
        <v>885.4</v>
      </c>
      <c r="G60" s="152">
        <v>11.351000000000001</v>
      </c>
      <c r="H60" s="54">
        <f t="shared" si="18"/>
        <v>859.8</v>
      </c>
      <c r="I60" s="154">
        <v>11.023</v>
      </c>
      <c r="J60" s="54">
        <f t="shared" si="23"/>
        <v>872</v>
      </c>
      <c r="K60" s="154">
        <v>11.18</v>
      </c>
      <c r="L60" s="54">
        <f t="shared" si="24"/>
        <v>918.4</v>
      </c>
      <c r="M60" s="154">
        <v>11.773999999999999</v>
      </c>
      <c r="N60" s="54">
        <f t="shared" si="26"/>
        <v>1146.9000000000001</v>
      </c>
      <c r="O60" s="154">
        <v>14.704000000000001</v>
      </c>
      <c r="P60" s="54">
        <f t="shared" si="19"/>
        <v>898</v>
      </c>
      <c r="Q60" s="154">
        <v>11.513</v>
      </c>
      <c r="R60" s="56">
        <f t="shared" si="29"/>
        <v>973.9</v>
      </c>
      <c r="S60" s="56">
        <f t="shared" si="29"/>
        <v>1195.3</v>
      </c>
      <c r="T60" s="56">
        <f t="shared" si="29"/>
        <v>1328.1</v>
      </c>
      <c r="U60" s="56">
        <f t="shared" si="29"/>
        <v>1770.8</v>
      </c>
      <c r="V60" s="56">
        <f t="shared" si="29"/>
        <v>1903.6</v>
      </c>
      <c r="W60" s="56">
        <f t="shared" si="31"/>
        <v>1177.9000000000001</v>
      </c>
      <c r="X60" s="56">
        <f t="shared" si="31"/>
        <v>1392.9</v>
      </c>
      <c r="Y60" s="56">
        <f t="shared" si="31"/>
        <v>1263.9000000000001</v>
      </c>
      <c r="Z60" s="56">
        <f t="shared" si="31"/>
        <v>1865.8</v>
      </c>
      <c r="AA60" s="56">
        <f t="shared" si="31"/>
        <v>2579.4</v>
      </c>
      <c r="AB60" s="56">
        <f t="shared" si="22"/>
        <v>1438.8</v>
      </c>
      <c r="AC60" s="56">
        <f t="shared" si="22"/>
        <v>1831.2</v>
      </c>
      <c r="AD60" s="56">
        <f t="shared" si="22"/>
        <v>2616</v>
      </c>
    </row>
    <row r="61" spans="1:30" s="79" customFormat="1" x14ac:dyDescent="0.2">
      <c r="A61" s="85" t="s">
        <v>94</v>
      </c>
      <c r="B61" s="78" t="s">
        <v>84</v>
      </c>
      <c r="C61" s="54">
        <v>1</v>
      </c>
      <c r="D61" s="84">
        <f t="shared" si="16"/>
        <v>13.1</v>
      </c>
      <c r="E61" s="149">
        <f t="shared" si="30"/>
        <v>13.07</v>
      </c>
      <c r="F61" s="54">
        <f t="shared" si="27"/>
        <v>13.8</v>
      </c>
      <c r="G61" s="152">
        <v>13.766</v>
      </c>
      <c r="H61" s="54">
        <f t="shared" si="18"/>
        <v>13</v>
      </c>
      <c r="I61" s="154">
        <v>12.993</v>
      </c>
      <c r="J61" s="54">
        <f t="shared" si="23"/>
        <v>13.4</v>
      </c>
      <c r="K61" s="154">
        <v>13.44</v>
      </c>
      <c r="L61" s="54">
        <f t="shared" si="24"/>
        <v>13.1</v>
      </c>
      <c r="M61" s="154">
        <v>13.07</v>
      </c>
      <c r="N61" s="54">
        <f t="shared" si="26"/>
        <v>17.8</v>
      </c>
      <c r="O61" s="154">
        <f>17.83</f>
        <v>17.829999999999998</v>
      </c>
      <c r="P61" s="54">
        <f t="shared" si="19"/>
        <v>14</v>
      </c>
      <c r="Q61" s="154">
        <v>13.962999999999999</v>
      </c>
      <c r="R61" s="56">
        <f t="shared" si="29"/>
        <v>15.1</v>
      </c>
      <c r="S61" s="56">
        <f t="shared" si="29"/>
        <v>18.600000000000001</v>
      </c>
      <c r="T61" s="56">
        <f t="shared" si="29"/>
        <v>20.6</v>
      </c>
      <c r="U61" s="56">
        <f t="shared" si="29"/>
        <v>27.5</v>
      </c>
      <c r="V61" s="56">
        <f t="shared" si="29"/>
        <v>29.6</v>
      </c>
      <c r="W61" s="56">
        <f t="shared" si="31"/>
        <v>17.8</v>
      </c>
      <c r="X61" s="56">
        <f t="shared" si="31"/>
        <v>21</v>
      </c>
      <c r="Y61" s="56">
        <f t="shared" si="31"/>
        <v>19.100000000000001</v>
      </c>
      <c r="Z61" s="56">
        <f t="shared" si="31"/>
        <v>28.2</v>
      </c>
      <c r="AA61" s="56">
        <f t="shared" si="31"/>
        <v>39</v>
      </c>
      <c r="AB61" s="56">
        <f t="shared" si="22"/>
        <v>22.1</v>
      </c>
      <c r="AC61" s="56">
        <f t="shared" si="22"/>
        <v>28.1</v>
      </c>
      <c r="AD61" s="56">
        <f t="shared" si="22"/>
        <v>40.200000000000003</v>
      </c>
    </row>
    <row r="62" spans="1:30" s="79" customFormat="1" x14ac:dyDescent="0.2">
      <c r="A62" s="85" t="s">
        <v>95</v>
      </c>
      <c r="B62" s="78" t="s">
        <v>85</v>
      </c>
      <c r="C62" s="54">
        <v>50</v>
      </c>
      <c r="D62" s="84">
        <f t="shared" si="16"/>
        <v>588.70000000000005</v>
      </c>
      <c r="E62" s="149">
        <f t="shared" si="30"/>
        <v>11.773999999999999</v>
      </c>
      <c r="F62" s="54">
        <f t="shared" si="27"/>
        <v>567.6</v>
      </c>
      <c r="G62" s="152">
        <v>11.351000000000001</v>
      </c>
      <c r="H62" s="54">
        <f t="shared" si="18"/>
        <v>551.20000000000005</v>
      </c>
      <c r="I62" s="154">
        <v>11.023</v>
      </c>
      <c r="J62" s="54">
        <f t="shared" si="23"/>
        <v>559</v>
      </c>
      <c r="K62" s="154">
        <v>11.18</v>
      </c>
      <c r="L62" s="54">
        <f t="shared" si="24"/>
        <v>588.70000000000005</v>
      </c>
      <c r="M62" s="154">
        <v>11.773999999999999</v>
      </c>
      <c r="N62" s="54">
        <f t="shared" si="26"/>
        <v>735.2</v>
      </c>
      <c r="O62" s="154">
        <v>14.704000000000001</v>
      </c>
      <c r="P62" s="54">
        <f t="shared" si="19"/>
        <v>575.70000000000005</v>
      </c>
      <c r="Q62" s="154">
        <v>11.513</v>
      </c>
      <c r="R62" s="56">
        <f t="shared" si="29"/>
        <v>624.29999999999995</v>
      </c>
      <c r="S62" s="56">
        <f t="shared" si="29"/>
        <v>766.2</v>
      </c>
      <c r="T62" s="56">
        <f t="shared" si="29"/>
        <v>851.3</v>
      </c>
      <c r="U62" s="56">
        <f t="shared" si="29"/>
        <v>1135.0999999999999</v>
      </c>
      <c r="V62" s="56">
        <f t="shared" si="29"/>
        <v>1220.2</v>
      </c>
      <c r="W62" s="56">
        <f t="shared" si="31"/>
        <v>755.1</v>
      </c>
      <c r="X62" s="56">
        <f t="shared" si="31"/>
        <v>892.9</v>
      </c>
      <c r="Y62" s="56">
        <f t="shared" si="31"/>
        <v>810.2</v>
      </c>
      <c r="Z62" s="56">
        <f t="shared" si="31"/>
        <v>1196</v>
      </c>
      <c r="AA62" s="56">
        <f t="shared" si="31"/>
        <v>1653.5</v>
      </c>
      <c r="AB62" s="56">
        <f t="shared" si="22"/>
        <v>922.4</v>
      </c>
      <c r="AC62" s="56">
        <f t="shared" si="22"/>
        <v>1173.9000000000001</v>
      </c>
      <c r="AD62" s="56">
        <f t="shared" si="22"/>
        <v>1677</v>
      </c>
    </row>
    <row r="63" spans="1:30" x14ac:dyDescent="0.2">
      <c r="A63" s="86"/>
      <c r="B63" s="87"/>
      <c r="C63" s="88"/>
      <c r="D63" s="88"/>
      <c r="E63" s="89"/>
      <c r="F63" s="88"/>
      <c r="G63" s="89"/>
      <c r="H63" s="88"/>
      <c r="I63" s="89"/>
      <c r="J63" s="90"/>
      <c r="K63" s="89"/>
      <c r="L63" s="88"/>
      <c r="M63" s="89"/>
      <c r="N63" s="88"/>
      <c r="O63" s="89"/>
      <c r="P63" s="63"/>
      <c r="Q63" s="64"/>
      <c r="R63" s="148"/>
      <c r="S63" s="148"/>
      <c r="T63" s="148"/>
      <c r="U63" s="148"/>
      <c r="V63" s="148"/>
      <c r="W63" s="91"/>
      <c r="X63" s="91"/>
      <c r="Y63" s="91"/>
      <c r="Z63" s="91"/>
      <c r="AA63" s="91"/>
      <c r="AB63" s="92"/>
      <c r="AC63" s="92"/>
      <c r="AD63" s="92"/>
    </row>
    <row r="64" spans="1:30" x14ac:dyDescent="0.2">
      <c r="A64" s="93" t="s">
        <v>104</v>
      </c>
      <c r="B64" s="94"/>
      <c r="C64" s="95"/>
      <c r="D64" s="96"/>
      <c r="E64" s="97"/>
      <c r="F64" s="96"/>
      <c r="G64" s="97"/>
      <c r="H64" s="96"/>
      <c r="I64" s="97"/>
      <c r="J64" s="96"/>
      <c r="K64" s="97"/>
      <c r="L64" s="98"/>
      <c r="M64" s="97"/>
      <c r="N64" s="97"/>
      <c r="O64" s="97"/>
      <c r="P64" s="97"/>
      <c r="Q64" s="97"/>
      <c r="R64" s="97"/>
      <c r="S64" s="97"/>
      <c r="T64" s="97"/>
      <c r="U64" s="97"/>
      <c r="V64" s="97"/>
      <c r="W64" s="94"/>
      <c r="X64" s="94"/>
      <c r="Y64" s="94"/>
      <c r="Z64" s="94"/>
      <c r="AA64" s="94"/>
      <c r="AB64" s="97"/>
      <c r="AC64" s="97"/>
      <c r="AD64" s="99"/>
    </row>
    <row r="65" spans="1:30" x14ac:dyDescent="0.2">
      <c r="A65" s="100"/>
      <c r="C65" s="101"/>
      <c r="D65" s="102"/>
      <c r="E65" s="103"/>
      <c r="F65" s="102"/>
      <c r="G65" s="103"/>
      <c r="H65" s="102"/>
      <c r="I65" s="103"/>
      <c r="J65" s="102"/>
      <c r="K65" s="103"/>
      <c r="L65" s="104"/>
      <c r="M65" s="103"/>
      <c r="N65" s="103"/>
      <c r="O65" s="103"/>
      <c r="P65" s="103"/>
      <c r="Q65" s="103"/>
      <c r="R65" s="103"/>
      <c r="S65" s="103"/>
      <c r="T65" s="103"/>
      <c r="U65" s="103"/>
      <c r="V65" s="103"/>
      <c r="W65" s="101"/>
      <c r="X65" s="101"/>
      <c r="Y65" s="101"/>
      <c r="Z65" s="101"/>
      <c r="AA65" s="101"/>
      <c r="AB65" s="103"/>
      <c r="AC65" s="103"/>
      <c r="AD65" s="105"/>
    </row>
    <row r="66" spans="1:30" ht="12.75" customHeight="1" x14ac:dyDescent="0.2">
      <c r="A66" s="167" t="s">
        <v>119</v>
      </c>
      <c r="B66" s="168"/>
      <c r="C66" s="168"/>
      <c r="D66" s="168"/>
      <c r="E66" s="168"/>
      <c r="F66" s="168"/>
      <c r="G66" s="168"/>
      <c r="H66" s="168"/>
      <c r="I66" s="168"/>
      <c r="J66" s="168"/>
      <c r="K66" s="168"/>
      <c r="L66" s="168"/>
      <c r="M66" s="168"/>
      <c r="N66" s="168"/>
      <c r="O66" s="168"/>
      <c r="P66" s="168"/>
      <c r="Q66" s="168"/>
      <c r="R66" s="163"/>
      <c r="S66" s="163"/>
      <c r="T66" s="163"/>
      <c r="U66" s="163"/>
      <c r="V66" s="163"/>
      <c r="W66" s="101"/>
      <c r="X66" s="101"/>
      <c r="Y66" s="101"/>
      <c r="Z66" s="101"/>
      <c r="AA66" s="101"/>
      <c r="AB66" s="103"/>
      <c r="AC66" s="103"/>
      <c r="AD66" s="105"/>
    </row>
    <row r="67" spans="1:30" s="107" customFormat="1" x14ac:dyDescent="0.2">
      <c r="A67" s="1" t="s">
        <v>120</v>
      </c>
      <c r="B67" s="106"/>
      <c r="C67" s="101"/>
      <c r="D67" s="102"/>
      <c r="E67" s="103"/>
      <c r="F67" s="102"/>
      <c r="G67" s="103"/>
      <c r="H67" s="102"/>
      <c r="I67" s="103"/>
      <c r="J67" s="102"/>
      <c r="K67" s="103"/>
      <c r="L67" s="104"/>
      <c r="M67" s="103"/>
      <c r="N67" s="103"/>
      <c r="O67" s="103"/>
      <c r="P67" s="103"/>
      <c r="Q67" s="103"/>
      <c r="R67" s="103"/>
      <c r="S67" s="103"/>
      <c r="T67" s="103"/>
      <c r="U67" s="103"/>
      <c r="V67" s="103"/>
      <c r="W67" s="101"/>
      <c r="X67" s="101"/>
      <c r="Y67" s="101"/>
      <c r="Z67" s="101"/>
      <c r="AA67" s="101"/>
      <c r="AB67" s="103"/>
      <c r="AC67" s="103"/>
      <c r="AD67" s="105"/>
    </row>
    <row r="68" spans="1:30" x14ac:dyDescent="0.2">
      <c r="A68" s="1" t="s">
        <v>121</v>
      </c>
      <c r="B68" s="106"/>
      <c r="C68" s="101"/>
      <c r="D68" s="102"/>
      <c r="E68" s="103"/>
      <c r="F68" s="102"/>
      <c r="G68" s="103"/>
      <c r="H68" s="102"/>
      <c r="I68" s="103"/>
      <c r="J68" s="102"/>
      <c r="K68" s="103"/>
      <c r="L68" s="104"/>
      <c r="M68" s="103"/>
      <c r="N68" s="103"/>
      <c r="O68" s="103"/>
      <c r="P68" s="103"/>
      <c r="Q68" s="103"/>
      <c r="R68" s="103"/>
      <c r="S68" s="103"/>
      <c r="T68" s="103"/>
      <c r="U68" s="103"/>
      <c r="V68" s="103"/>
      <c r="W68" s="101"/>
      <c r="X68" s="101"/>
      <c r="Y68" s="101"/>
      <c r="Z68" s="101"/>
      <c r="AA68" s="101"/>
      <c r="AB68" s="103"/>
      <c r="AC68" s="103"/>
      <c r="AD68" s="105"/>
    </row>
    <row r="69" spans="1:30" x14ac:dyDescent="0.2">
      <c r="A69" s="1" t="s">
        <v>144</v>
      </c>
      <c r="B69" s="106"/>
      <c r="C69" s="101"/>
      <c r="D69" s="102"/>
      <c r="E69" s="103"/>
      <c r="F69" s="102"/>
      <c r="G69" s="103"/>
      <c r="H69" s="102"/>
      <c r="I69" s="103"/>
      <c r="J69" s="102"/>
      <c r="K69" s="103"/>
      <c r="L69" s="104"/>
      <c r="M69" s="103"/>
      <c r="N69" s="103"/>
      <c r="O69" s="103"/>
      <c r="P69" s="103"/>
      <c r="Q69" s="103"/>
      <c r="R69" s="103"/>
      <c r="S69" s="103"/>
      <c r="T69" s="103"/>
      <c r="U69" s="103"/>
      <c r="V69" s="103"/>
      <c r="W69" s="101"/>
      <c r="X69" s="101"/>
      <c r="Y69" s="101"/>
      <c r="Z69" s="101"/>
      <c r="AA69" s="101"/>
      <c r="AB69" s="103"/>
      <c r="AC69" s="103"/>
      <c r="AD69" s="105"/>
    </row>
    <row r="70" spans="1:30" x14ac:dyDescent="0.2">
      <c r="A70" s="1" t="s">
        <v>145</v>
      </c>
      <c r="B70" s="106"/>
      <c r="C70" s="101"/>
      <c r="D70" s="102"/>
      <c r="E70" s="103"/>
      <c r="F70" s="102"/>
      <c r="G70" s="103"/>
      <c r="H70" s="102"/>
      <c r="I70" s="103"/>
      <c r="J70" s="102"/>
      <c r="K70" s="103"/>
      <c r="L70" s="104"/>
      <c r="M70" s="103"/>
      <c r="N70" s="103"/>
      <c r="O70" s="103"/>
      <c r="P70" s="103"/>
      <c r="Q70" s="103"/>
      <c r="R70" s="103"/>
      <c r="S70" s="103"/>
      <c r="T70" s="103"/>
      <c r="U70" s="103"/>
      <c r="V70" s="103"/>
      <c r="W70" s="101"/>
      <c r="X70" s="101"/>
      <c r="Y70" s="101"/>
      <c r="Z70" s="101"/>
      <c r="AA70" s="101"/>
      <c r="AB70" s="103"/>
      <c r="AC70" s="103"/>
      <c r="AD70" s="105"/>
    </row>
    <row r="71" spans="1:30" x14ac:dyDescent="0.2">
      <c r="A71" s="1" t="s">
        <v>146</v>
      </c>
      <c r="B71" s="106"/>
      <c r="C71" s="101"/>
      <c r="D71" s="102"/>
      <c r="E71" s="103"/>
      <c r="F71" s="102"/>
      <c r="G71" s="103"/>
      <c r="H71" s="102"/>
      <c r="I71" s="103"/>
      <c r="J71" s="102"/>
      <c r="K71" s="103"/>
      <c r="L71" s="104"/>
      <c r="M71" s="103"/>
      <c r="N71" s="103"/>
      <c r="O71" s="103"/>
      <c r="P71" s="103"/>
      <c r="Q71" s="103"/>
      <c r="R71" s="103"/>
      <c r="S71" s="103"/>
      <c r="T71" s="103"/>
      <c r="U71" s="103"/>
      <c r="V71" s="103"/>
      <c r="W71" s="101"/>
      <c r="X71" s="101"/>
      <c r="Y71" s="101"/>
      <c r="Z71" s="101"/>
      <c r="AA71" s="101"/>
      <c r="AB71" s="103"/>
      <c r="AC71" s="103"/>
      <c r="AD71" s="105"/>
    </row>
    <row r="72" spans="1:30" x14ac:dyDescent="0.2">
      <c r="A72" s="1" t="s">
        <v>147</v>
      </c>
      <c r="B72" s="106"/>
      <c r="C72" s="101"/>
      <c r="D72" s="102"/>
      <c r="E72" s="103"/>
      <c r="F72" s="102"/>
      <c r="G72" s="103"/>
      <c r="H72" s="102"/>
      <c r="I72" s="103"/>
      <c r="J72" s="102"/>
      <c r="K72" s="103"/>
      <c r="L72" s="104"/>
      <c r="M72" s="103"/>
      <c r="N72" s="103"/>
      <c r="O72" s="103"/>
      <c r="P72" s="103"/>
      <c r="Q72" s="103"/>
      <c r="R72" s="103"/>
      <c r="S72" s="103"/>
      <c r="T72" s="103"/>
      <c r="U72" s="103"/>
      <c r="V72" s="103"/>
      <c r="W72" s="101"/>
      <c r="X72" s="101"/>
      <c r="Y72" s="101"/>
      <c r="Z72" s="101"/>
      <c r="AA72" s="101"/>
      <c r="AB72" s="103"/>
      <c r="AC72" s="103"/>
      <c r="AD72" s="105"/>
    </row>
    <row r="73" spans="1:30" x14ac:dyDescent="0.2">
      <c r="A73" s="1" t="s">
        <v>148</v>
      </c>
      <c r="B73" s="106"/>
      <c r="C73" s="101"/>
      <c r="D73" s="102"/>
      <c r="E73" s="103"/>
      <c r="F73" s="102"/>
      <c r="G73" s="103"/>
      <c r="H73" s="102"/>
      <c r="I73" s="103"/>
      <c r="J73" s="102"/>
      <c r="K73" s="103"/>
      <c r="L73" s="104"/>
      <c r="M73" s="103"/>
      <c r="N73" s="103"/>
      <c r="O73" s="103"/>
      <c r="P73" s="103"/>
      <c r="Q73" s="103"/>
      <c r="R73" s="103"/>
      <c r="S73" s="103"/>
      <c r="T73" s="103"/>
      <c r="U73" s="103"/>
      <c r="V73" s="103"/>
      <c r="W73" s="101"/>
      <c r="X73" s="101"/>
      <c r="Y73" s="101"/>
      <c r="Z73" s="101"/>
      <c r="AA73" s="101"/>
      <c r="AB73" s="103"/>
      <c r="AC73" s="103"/>
      <c r="AD73" s="105"/>
    </row>
    <row r="74" spans="1:30" x14ac:dyDescent="0.2">
      <c r="A74" s="1" t="s">
        <v>149</v>
      </c>
      <c r="B74" s="106"/>
      <c r="C74" s="101"/>
      <c r="D74" s="102"/>
      <c r="E74" s="103"/>
      <c r="F74" s="102"/>
      <c r="G74" s="103"/>
      <c r="H74" s="102"/>
      <c r="I74" s="103"/>
      <c r="J74" s="102"/>
      <c r="K74" s="103"/>
      <c r="L74" s="104"/>
      <c r="M74" s="103"/>
      <c r="N74" s="103"/>
      <c r="O74" s="103"/>
      <c r="P74" s="103"/>
      <c r="Q74" s="103"/>
      <c r="R74" s="103"/>
      <c r="S74" s="103"/>
      <c r="T74" s="103"/>
      <c r="U74" s="103"/>
      <c r="V74" s="103"/>
      <c r="W74" s="101"/>
      <c r="X74" s="101"/>
      <c r="Y74" s="101"/>
      <c r="Z74" s="101"/>
      <c r="AA74" s="101"/>
      <c r="AB74" s="103"/>
      <c r="AC74" s="103"/>
      <c r="AD74" s="105"/>
    </row>
    <row r="75" spans="1:30" x14ac:dyDescent="0.2">
      <c r="A75" s="1" t="s">
        <v>150</v>
      </c>
      <c r="B75" s="106"/>
      <c r="C75" s="101"/>
      <c r="D75" s="102"/>
      <c r="E75" s="103"/>
      <c r="F75" s="102"/>
      <c r="G75" s="103"/>
      <c r="H75" s="102"/>
      <c r="I75" s="103"/>
      <c r="J75" s="102"/>
      <c r="K75" s="103"/>
      <c r="L75" s="104"/>
      <c r="M75" s="103"/>
      <c r="N75" s="103"/>
      <c r="O75" s="103"/>
      <c r="P75" s="103"/>
      <c r="Q75" s="103"/>
      <c r="R75" s="103"/>
      <c r="S75" s="103"/>
      <c r="T75" s="103"/>
      <c r="U75" s="103"/>
      <c r="V75" s="103"/>
      <c r="W75" s="101"/>
      <c r="X75" s="101"/>
      <c r="Y75" s="101"/>
      <c r="Z75" s="101"/>
      <c r="AA75" s="101"/>
      <c r="AB75" s="103"/>
      <c r="AC75" s="103"/>
      <c r="AD75" s="105"/>
    </row>
    <row r="76" spans="1:30" x14ac:dyDescent="0.2">
      <c r="A76" s="1" t="s">
        <v>151</v>
      </c>
      <c r="B76" s="106"/>
      <c r="C76" s="101"/>
      <c r="D76" s="102"/>
      <c r="E76" s="103"/>
      <c r="F76" s="102"/>
      <c r="G76" s="103"/>
      <c r="H76" s="102"/>
      <c r="I76" s="103"/>
      <c r="J76" s="102"/>
      <c r="K76" s="103"/>
      <c r="L76" s="104"/>
      <c r="M76" s="103"/>
      <c r="N76" s="103"/>
      <c r="O76" s="103"/>
      <c r="P76" s="103"/>
      <c r="Q76" s="103"/>
      <c r="R76" s="103"/>
      <c r="S76" s="103"/>
      <c r="T76" s="103"/>
      <c r="U76" s="103"/>
      <c r="V76" s="103"/>
      <c r="W76" s="101"/>
      <c r="X76" s="101"/>
      <c r="Y76" s="101"/>
      <c r="Z76" s="101"/>
      <c r="AA76" s="101"/>
      <c r="AB76" s="103"/>
      <c r="AC76" s="103"/>
      <c r="AD76" s="105"/>
    </row>
    <row r="77" spans="1:30" s="107" customFormat="1" x14ac:dyDescent="0.2">
      <c r="A77" s="108" t="s">
        <v>122</v>
      </c>
      <c r="B77" s="109"/>
      <c r="C77" s="109"/>
      <c r="D77" s="110"/>
      <c r="E77" s="111"/>
      <c r="F77" s="110"/>
      <c r="G77" s="111"/>
      <c r="H77" s="110"/>
      <c r="I77" s="111"/>
      <c r="J77" s="110"/>
      <c r="K77" s="111"/>
      <c r="L77" s="112"/>
      <c r="M77" s="111"/>
      <c r="N77" s="111"/>
      <c r="O77" s="111"/>
      <c r="P77" s="111"/>
      <c r="Q77" s="111"/>
      <c r="R77" s="111"/>
      <c r="S77" s="111"/>
      <c r="T77" s="111"/>
      <c r="U77" s="111"/>
      <c r="V77" s="111"/>
      <c r="W77" s="109"/>
      <c r="X77" s="109"/>
      <c r="Y77" s="109"/>
      <c r="Z77" s="109"/>
      <c r="AA77" s="109"/>
      <c r="AB77" s="111"/>
      <c r="AC77" s="111"/>
      <c r="AD77" s="113"/>
    </row>
    <row r="78" spans="1:30" s="107" customFormat="1" x14ac:dyDescent="0.2">
      <c r="A78" s="114" t="s">
        <v>124</v>
      </c>
      <c r="B78" s="115"/>
      <c r="C78" s="115"/>
      <c r="D78" s="116"/>
      <c r="E78" s="117"/>
      <c r="F78" s="116"/>
      <c r="G78" s="117"/>
      <c r="H78" s="116"/>
      <c r="I78" s="117"/>
      <c r="J78" s="116"/>
      <c r="K78" s="117"/>
      <c r="L78" s="118"/>
      <c r="M78" s="117"/>
      <c r="N78" s="117"/>
      <c r="O78" s="117"/>
      <c r="P78" s="117"/>
      <c r="Q78" s="117"/>
      <c r="R78" s="117"/>
      <c r="S78" s="117"/>
      <c r="T78" s="117"/>
      <c r="U78" s="117"/>
      <c r="V78" s="117"/>
      <c r="W78" s="115"/>
      <c r="X78" s="115"/>
      <c r="Y78" s="115"/>
      <c r="Z78" s="115"/>
      <c r="AA78" s="115"/>
      <c r="AB78" s="117"/>
      <c r="AC78" s="117"/>
      <c r="AD78" s="119"/>
    </row>
    <row r="79" spans="1:30" x14ac:dyDescent="0.2">
      <c r="A79" s="120" t="s">
        <v>96</v>
      </c>
      <c r="B79" s="121"/>
      <c r="C79" s="122"/>
      <c r="D79" s="123"/>
      <c r="E79" s="124"/>
      <c r="F79" s="123"/>
      <c r="G79" s="124"/>
      <c r="H79" s="123"/>
      <c r="I79" s="124"/>
      <c r="J79" s="123"/>
      <c r="K79" s="124"/>
      <c r="L79" s="125"/>
      <c r="M79" s="124"/>
      <c r="N79" s="124"/>
      <c r="O79" s="124"/>
      <c r="P79" s="124"/>
      <c r="Q79" s="124"/>
      <c r="R79" s="124"/>
      <c r="S79" s="124"/>
      <c r="T79" s="124"/>
      <c r="U79" s="124"/>
      <c r="V79" s="124"/>
      <c r="W79" s="121"/>
      <c r="X79" s="121"/>
      <c r="Y79" s="121"/>
      <c r="Z79" s="121"/>
      <c r="AA79" s="121"/>
      <c r="AB79" s="124"/>
      <c r="AC79" s="124"/>
      <c r="AD79" s="126"/>
    </row>
    <row r="80" spans="1:30" x14ac:dyDescent="0.2">
      <c r="A80" s="127" t="s">
        <v>106</v>
      </c>
      <c r="B80" s="128"/>
      <c r="C80" s="128"/>
      <c r="D80" s="128"/>
      <c r="E80" s="128"/>
      <c r="F80" s="130"/>
      <c r="G80" s="128"/>
      <c r="H80" s="128"/>
      <c r="I80" s="128"/>
      <c r="J80" s="128"/>
      <c r="K80" s="128"/>
      <c r="L80" s="129"/>
      <c r="M80" s="128"/>
      <c r="N80" s="128"/>
      <c r="O80" s="128"/>
      <c r="P80" s="128"/>
      <c r="Q80" s="128"/>
      <c r="R80" s="128"/>
      <c r="S80" s="128"/>
      <c r="T80" s="128"/>
      <c r="U80" s="128"/>
      <c r="V80" s="128"/>
      <c r="W80" s="128"/>
      <c r="X80" s="128"/>
      <c r="Y80" s="128"/>
      <c r="Z80" s="128"/>
      <c r="AA80" s="128"/>
      <c r="AB80" s="128"/>
      <c r="AC80" s="128"/>
      <c r="AD80" s="131"/>
    </row>
    <row r="81" spans="1:30" x14ac:dyDescent="0.2">
      <c r="A81" s="132"/>
      <c r="B81" s="133"/>
      <c r="C81" s="134"/>
      <c r="D81" s="135"/>
      <c r="E81" s="136"/>
      <c r="F81" s="135"/>
      <c r="G81" s="136"/>
      <c r="H81" s="135"/>
      <c r="I81" s="136"/>
      <c r="J81" s="135"/>
      <c r="K81" s="136"/>
      <c r="L81" s="137"/>
      <c r="M81" s="136"/>
      <c r="N81" s="136"/>
      <c r="O81" s="136"/>
      <c r="P81" s="136"/>
      <c r="Q81" s="136"/>
      <c r="R81" s="136"/>
      <c r="S81" s="136"/>
      <c r="T81" s="136"/>
      <c r="U81" s="136"/>
      <c r="V81" s="136"/>
      <c r="W81" s="133"/>
      <c r="X81" s="133"/>
      <c r="Y81" s="133"/>
      <c r="Z81" s="133"/>
      <c r="AA81" s="133"/>
      <c r="AB81" s="136"/>
      <c r="AC81" s="136"/>
      <c r="AD81" s="138"/>
    </row>
    <row r="82" spans="1:30" x14ac:dyDescent="0.2">
      <c r="A82" s="120" t="s">
        <v>110</v>
      </c>
      <c r="B82" s="121"/>
      <c r="C82" s="122"/>
      <c r="D82" s="123"/>
      <c r="E82" s="124"/>
      <c r="F82" s="123"/>
      <c r="G82" s="124"/>
      <c r="H82" s="123"/>
      <c r="I82" s="124"/>
      <c r="J82" s="123"/>
      <c r="K82" s="124"/>
      <c r="L82" s="125"/>
      <c r="M82" s="124"/>
      <c r="N82" s="124"/>
      <c r="O82" s="124"/>
      <c r="P82" s="124"/>
      <c r="Q82" s="124"/>
      <c r="R82" s="124"/>
      <c r="S82" s="124"/>
      <c r="T82" s="124"/>
      <c r="U82" s="124"/>
      <c r="V82" s="124"/>
      <c r="W82" s="121"/>
      <c r="X82" s="121"/>
      <c r="Y82" s="121"/>
      <c r="Z82" s="121"/>
      <c r="AA82" s="121"/>
      <c r="AB82" s="124"/>
      <c r="AC82" s="124"/>
      <c r="AD82" s="126"/>
    </row>
    <row r="83" spans="1:30" x14ac:dyDescent="0.2">
      <c r="A83" s="127" t="s">
        <v>111</v>
      </c>
      <c r="B83" s="128"/>
      <c r="C83" s="128"/>
      <c r="D83" s="128"/>
      <c r="E83" s="128"/>
      <c r="F83" s="130"/>
      <c r="G83" s="128"/>
      <c r="H83" s="128"/>
      <c r="I83" s="128"/>
      <c r="J83" s="128"/>
      <c r="K83" s="128"/>
      <c r="L83" s="129"/>
      <c r="M83" s="128"/>
      <c r="N83" s="128"/>
      <c r="O83" s="128"/>
      <c r="P83" s="128"/>
      <c r="Q83" s="128"/>
      <c r="R83" s="128"/>
      <c r="S83" s="128"/>
      <c r="T83" s="128"/>
      <c r="U83" s="128"/>
      <c r="V83" s="128"/>
      <c r="W83" s="128"/>
      <c r="X83" s="128"/>
      <c r="Y83" s="128"/>
      <c r="Z83" s="128"/>
      <c r="AA83" s="128"/>
      <c r="AB83" s="128"/>
      <c r="AC83" s="128"/>
      <c r="AD83" s="131"/>
    </row>
    <row r="84" spans="1:30" x14ac:dyDescent="0.2">
      <c r="A84" s="127" t="s">
        <v>112</v>
      </c>
      <c r="B84" s="128"/>
      <c r="C84" s="128"/>
      <c r="D84" s="128"/>
      <c r="E84" s="128"/>
      <c r="F84" s="130"/>
      <c r="G84" s="128"/>
      <c r="H84" s="128"/>
      <c r="I84" s="128"/>
      <c r="J84" s="128"/>
      <c r="K84" s="128"/>
      <c r="L84" s="129"/>
      <c r="M84" s="128"/>
      <c r="N84" s="128"/>
      <c r="O84" s="128"/>
      <c r="P84" s="128"/>
      <c r="Q84" s="128"/>
      <c r="R84" s="128"/>
      <c r="S84" s="128"/>
      <c r="T84" s="128"/>
      <c r="U84" s="128"/>
      <c r="V84" s="128"/>
      <c r="W84" s="128"/>
      <c r="X84" s="128"/>
      <c r="Y84" s="128"/>
      <c r="Z84" s="128"/>
      <c r="AA84" s="128"/>
      <c r="AB84" s="128"/>
      <c r="AC84" s="128"/>
      <c r="AD84" s="131"/>
    </row>
    <row r="85" spans="1:30" x14ac:dyDescent="0.2">
      <c r="A85" s="127" t="s">
        <v>152</v>
      </c>
      <c r="B85" s="128"/>
      <c r="C85" s="128"/>
      <c r="D85" s="128"/>
      <c r="E85" s="128"/>
      <c r="F85" s="130"/>
      <c r="G85" s="128"/>
      <c r="H85" s="128"/>
      <c r="I85" s="128"/>
      <c r="J85" s="128"/>
      <c r="K85" s="128"/>
      <c r="L85" s="129"/>
      <c r="M85" s="128"/>
      <c r="N85" s="128"/>
      <c r="O85" s="128"/>
      <c r="P85" s="128"/>
      <c r="Q85" s="128"/>
      <c r="R85" s="128"/>
      <c r="S85" s="128"/>
      <c r="T85" s="128"/>
      <c r="U85" s="128"/>
      <c r="V85" s="128"/>
      <c r="W85" s="128"/>
      <c r="X85" s="128"/>
      <c r="Y85" s="128"/>
      <c r="Z85" s="128"/>
      <c r="AA85" s="128"/>
      <c r="AB85" s="128"/>
      <c r="AC85" s="128"/>
      <c r="AD85" s="131"/>
    </row>
    <row r="86" spans="1:30" x14ac:dyDescent="0.2">
      <c r="A86" s="127" t="s">
        <v>153</v>
      </c>
      <c r="B86" s="128"/>
      <c r="C86" s="128"/>
      <c r="D86" s="128"/>
      <c r="E86" s="128"/>
      <c r="F86" s="130"/>
      <c r="G86" s="128"/>
      <c r="H86" s="128"/>
      <c r="I86" s="128"/>
      <c r="J86" s="128"/>
      <c r="K86" s="128"/>
      <c r="L86" s="129"/>
      <c r="M86" s="128"/>
      <c r="N86" s="128"/>
      <c r="O86" s="128"/>
      <c r="P86" s="128"/>
      <c r="Q86" s="128"/>
      <c r="R86" s="128"/>
      <c r="S86" s="128"/>
      <c r="T86" s="128"/>
      <c r="U86" s="128"/>
      <c r="V86" s="128"/>
      <c r="W86" s="128"/>
      <c r="X86" s="128"/>
      <c r="Y86" s="128"/>
      <c r="Z86" s="128"/>
      <c r="AA86" s="128"/>
      <c r="AB86" s="128"/>
      <c r="AC86" s="128"/>
      <c r="AD86" s="131"/>
    </row>
    <row r="87" spans="1:30" x14ac:dyDescent="0.2">
      <c r="A87" s="127" t="s">
        <v>113</v>
      </c>
      <c r="B87" s="128"/>
      <c r="C87" s="128"/>
      <c r="D87" s="128"/>
      <c r="E87" s="128"/>
      <c r="F87" s="130"/>
      <c r="G87" s="128"/>
      <c r="H87" s="128"/>
      <c r="I87" s="128"/>
      <c r="J87" s="128"/>
      <c r="K87" s="128"/>
      <c r="L87" s="129"/>
      <c r="M87" s="128"/>
      <c r="N87" s="128"/>
      <c r="O87" s="128"/>
      <c r="P87" s="128"/>
      <c r="Q87" s="128"/>
      <c r="R87" s="128"/>
      <c r="S87" s="128"/>
      <c r="T87" s="128"/>
      <c r="U87" s="128"/>
      <c r="V87" s="128"/>
      <c r="W87" s="128"/>
      <c r="X87" s="128"/>
      <c r="Y87" s="128"/>
      <c r="Z87" s="128"/>
      <c r="AA87" s="128"/>
      <c r="AB87" s="128"/>
      <c r="AC87" s="128"/>
      <c r="AD87" s="131"/>
    </row>
    <row r="88" spans="1:30" x14ac:dyDescent="0.2">
      <c r="A88" s="127" t="s">
        <v>114</v>
      </c>
      <c r="B88" s="128"/>
      <c r="C88" s="128"/>
      <c r="D88" s="128"/>
      <c r="E88" s="128"/>
      <c r="F88" s="130"/>
      <c r="G88" s="128"/>
      <c r="H88" s="128"/>
      <c r="I88" s="128"/>
      <c r="J88" s="128"/>
      <c r="K88" s="128"/>
      <c r="L88" s="129"/>
      <c r="M88" s="128"/>
      <c r="N88" s="128"/>
      <c r="O88" s="128"/>
      <c r="P88" s="128"/>
      <c r="Q88" s="128"/>
      <c r="R88" s="128"/>
      <c r="S88" s="128"/>
      <c r="T88" s="128"/>
      <c r="U88" s="128"/>
      <c r="V88" s="128"/>
      <c r="W88" s="128"/>
      <c r="X88" s="128"/>
      <c r="Y88" s="128"/>
      <c r="Z88" s="128"/>
      <c r="AA88" s="128"/>
      <c r="AB88" s="128"/>
      <c r="AC88" s="128"/>
      <c r="AD88" s="131"/>
    </row>
    <row r="89" spans="1:30" x14ac:dyDescent="0.2">
      <c r="A89" s="127" t="s">
        <v>115</v>
      </c>
      <c r="B89" s="128"/>
      <c r="C89" s="128"/>
      <c r="D89" s="128"/>
      <c r="E89" s="128"/>
      <c r="F89" s="130"/>
      <c r="G89" s="128"/>
      <c r="H89" s="128"/>
      <c r="I89" s="128"/>
      <c r="J89" s="128"/>
      <c r="K89" s="128"/>
      <c r="L89" s="129"/>
      <c r="M89" s="128"/>
      <c r="N89" s="128"/>
      <c r="O89" s="128"/>
      <c r="P89" s="128"/>
      <c r="Q89" s="128"/>
      <c r="R89" s="128"/>
      <c r="S89" s="128"/>
      <c r="T89" s="128"/>
      <c r="U89" s="128"/>
      <c r="V89" s="128"/>
      <c r="W89" s="128"/>
      <c r="X89" s="128"/>
      <c r="Y89" s="128"/>
      <c r="Z89" s="128"/>
      <c r="AA89" s="128"/>
      <c r="AB89" s="128"/>
      <c r="AC89" s="128"/>
      <c r="AD89" s="131"/>
    </row>
    <row r="90" spans="1:30" x14ac:dyDescent="0.2">
      <c r="A90" s="127" t="s">
        <v>116</v>
      </c>
      <c r="B90" s="128"/>
      <c r="C90" s="128"/>
      <c r="D90" s="128"/>
      <c r="E90" s="128"/>
      <c r="F90" s="130"/>
      <c r="G90" s="128"/>
      <c r="H90" s="128"/>
      <c r="I90" s="128"/>
      <c r="J90" s="128"/>
      <c r="K90" s="128"/>
      <c r="L90" s="129"/>
      <c r="M90" s="128"/>
      <c r="N90" s="128"/>
      <c r="O90" s="128"/>
      <c r="P90" s="128"/>
      <c r="Q90" s="128"/>
      <c r="R90" s="128"/>
      <c r="S90" s="128"/>
      <c r="T90" s="128"/>
      <c r="U90" s="128"/>
      <c r="V90" s="128"/>
      <c r="W90" s="128"/>
      <c r="X90" s="128"/>
      <c r="Y90" s="128"/>
      <c r="Z90" s="128"/>
      <c r="AA90" s="128"/>
      <c r="AB90" s="128"/>
      <c r="AC90" s="128"/>
      <c r="AD90" s="131"/>
    </row>
    <row r="91" spans="1:30" x14ac:dyDescent="0.2">
      <c r="A91" s="132"/>
      <c r="B91" s="133"/>
      <c r="C91" s="134"/>
      <c r="D91" s="135"/>
      <c r="E91" s="136"/>
      <c r="F91" s="135"/>
      <c r="G91" s="136"/>
      <c r="H91" s="135"/>
      <c r="I91" s="136"/>
      <c r="J91" s="135"/>
      <c r="K91" s="136"/>
      <c r="L91" s="137"/>
      <c r="M91" s="136"/>
      <c r="N91" s="136"/>
      <c r="O91" s="136"/>
      <c r="P91" s="136"/>
      <c r="Q91" s="136"/>
      <c r="R91" s="136"/>
      <c r="S91" s="136"/>
      <c r="T91" s="136"/>
      <c r="U91" s="136"/>
      <c r="V91" s="136"/>
      <c r="W91" s="133"/>
      <c r="X91" s="133"/>
      <c r="Y91" s="133"/>
      <c r="Z91" s="133"/>
      <c r="AA91" s="133"/>
      <c r="AB91" s="136"/>
      <c r="AC91" s="136"/>
      <c r="AD91" s="138"/>
    </row>
    <row r="92" spans="1:30" x14ac:dyDescent="0.2">
      <c r="A92" s="7"/>
      <c r="B92" s="139"/>
      <c r="C92" s="101"/>
      <c r="D92" s="102"/>
      <c r="E92" s="103"/>
      <c r="F92" s="102"/>
      <c r="G92" s="103"/>
      <c r="H92" s="150"/>
      <c r="I92" s="151"/>
      <c r="J92" s="104"/>
      <c r="K92" s="103"/>
      <c r="L92" s="102"/>
      <c r="M92" s="103"/>
      <c r="N92" s="103"/>
      <c r="O92" s="103"/>
      <c r="P92" s="103"/>
      <c r="Q92" s="103"/>
      <c r="R92" s="103"/>
      <c r="S92" s="103"/>
      <c r="T92" s="103"/>
      <c r="U92" s="103"/>
      <c r="V92" s="103"/>
      <c r="W92" s="101"/>
      <c r="X92" s="101"/>
      <c r="Y92" s="101"/>
      <c r="Z92" s="101"/>
      <c r="AA92" s="101"/>
      <c r="AB92" s="103"/>
      <c r="AC92" s="103"/>
      <c r="AD92" s="103"/>
    </row>
  </sheetData>
  <sheetProtection password="F4BB" sheet="1" objects="1" scenarios="1" formatCells="0" formatColumns="0" formatRows="0"/>
  <mergeCells count="3">
    <mergeCell ref="D4:Q4"/>
    <mergeCell ref="A66:Q66"/>
    <mergeCell ref="R4:AD4"/>
  </mergeCells>
  <phoneticPr fontId="0" type="noConversion"/>
  <printOptions horizontalCentered="1" gridLines="1"/>
  <pageMargins left="0.25" right="0.25" top="0.21" bottom="0.28000000000000003" header="0.12" footer="0.17"/>
  <pageSetup paperSize="9" scale="59" fitToWidth="2" fitToHeight="5" orientation="landscape" r:id="rId1"/>
  <headerFooter alignWithMargins="0"/>
  <rowBreaks count="1" manualBreakCount="1">
    <brk id="53" max="29" man="1"/>
  </rowBreaks>
  <colBreaks count="1" manualBreakCount="1">
    <brk id="17"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Gynae Comparative Tariffs</vt:lpstr>
      <vt:lpstr>'Gynae Comparative Tariffs'!Print_Area</vt:lpstr>
      <vt:lpstr>'Gynae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2016-01-14T08:28:10Z</cp:lastPrinted>
  <dcterms:created xsi:type="dcterms:W3CDTF">2007-01-02T12:57:15Z</dcterms:created>
  <dcterms:modified xsi:type="dcterms:W3CDTF">2016-01-18T16:09:02Z</dcterms:modified>
</cp:coreProperties>
</file>